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ingshillpc.sharepoint.com/sites/KHPC-Company/Shared Documents/FINANCE/BUDGET/2026-2027/2026-2027 BUDGET/"/>
    </mc:Choice>
  </mc:AlternateContent>
  <xr:revisionPtr revIDLastSave="2002" documentId="8_{CD5FF273-7A94-4454-ABC9-AF61C193D559}" xr6:coauthVersionLast="47" xr6:coauthVersionMax="47" xr10:uidLastSave="{E80D76EE-3C7D-41B8-B520-50C98DE13474}"/>
  <bookViews>
    <workbookView minimized="1" xWindow="21048" yWindow="924" windowWidth="21228" windowHeight="16356" xr2:uid="{0DEFD9C6-3B60-4F80-8EEB-A25D07F88AB2}"/>
  </bookViews>
  <sheets>
    <sheet name="Budget 2025-2026 draft " sheetId="1" r:id="rId1"/>
    <sheet name="MOVEMENT IN RESERVES" sheetId="2" r:id="rId2"/>
    <sheet name="INCOME" sheetId="3" r:id="rId3"/>
    <sheet name="notes for 25-26 budget" sheetId="4" r:id="rId4"/>
  </sheets>
  <definedNames>
    <definedName name="_xlnm.Print_Titles" localSheetId="0">'Budget 2025-2026 draft 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7" i="1" l="1"/>
  <c r="L25" i="3"/>
  <c r="K102" i="1"/>
  <c r="L12" i="2"/>
  <c r="N24" i="2"/>
  <c r="N28" i="2" s="1"/>
  <c r="J24" i="2"/>
  <c r="J28" i="2" s="1"/>
  <c r="H24" i="2"/>
  <c r="H28" i="2" s="1"/>
  <c r="F24" i="2"/>
  <c r="F28" i="2" s="1"/>
  <c r="D24" i="2"/>
  <c r="D28" i="2" s="1"/>
  <c r="O97" i="1"/>
  <c r="M97" i="1"/>
  <c r="I97" i="1"/>
  <c r="G97" i="1"/>
  <c r="E97" i="1"/>
  <c r="C97" i="1"/>
  <c r="K116" i="1"/>
  <c r="I116" i="1"/>
  <c r="C116" i="1"/>
  <c r="H25" i="3"/>
  <c r="J25" i="3"/>
  <c r="F25" i="3"/>
  <c r="D25" i="3"/>
  <c r="P23" i="3"/>
  <c r="P17" i="3"/>
  <c r="P16" i="3"/>
  <c r="P15" i="3"/>
  <c r="P14" i="3"/>
  <c r="P6" i="3"/>
  <c r="P18" i="3"/>
  <c r="P19" i="3"/>
  <c r="P20" i="3"/>
  <c r="P21" i="3"/>
  <c r="P22" i="3"/>
  <c r="O132" i="1"/>
  <c r="O131" i="1"/>
  <c r="O126" i="1"/>
  <c r="O125" i="1"/>
  <c r="O120" i="1"/>
  <c r="O119" i="1"/>
  <c r="O109" i="1"/>
  <c r="O110" i="1"/>
  <c r="O111" i="1"/>
  <c r="O112" i="1"/>
  <c r="O113" i="1"/>
  <c r="O108" i="1"/>
  <c r="O101" i="1"/>
  <c r="O102" i="1"/>
  <c r="O103" i="1"/>
  <c r="O100" i="1"/>
  <c r="O79" i="1"/>
  <c r="O80" i="1"/>
  <c r="O81" i="1"/>
  <c r="O82" i="1"/>
  <c r="O83" i="1"/>
  <c r="O84" i="1"/>
  <c r="O78" i="1"/>
  <c r="O73" i="1"/>
  <c r="O72" i="1"/>
  <c r="O65" i="1"/>
  <c r="O66" i="1"/>
  <c r="O67" i="1"/>
  <c r="O64" i="1"/>
  <c r="O58" i="1"/>
  <c r="O59" i="1"/>
  <c r="O57" i="1"/>
  <c r="O52" i="1"/>
  <c r="O46" i="1"/>
  <c r="O47" i="1"/>
  <c r="O45" i="1"/>
  <c r="O38" i="1"/>
  <c r="O39" i="1"/>
  <c r="O40" i="1"/>
  <c r="O37" i="1"/>
  <c r="O28" i="1"/>
  <c r="O29" i="1"/>
  <c r="O30" i="1"/>
  <c r="O31" i="1"/>
  <c r="O32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7" i="1"/>
  <c r="M119" i="1"/>
  <c r="C134" i="1"/>
  <c r="M125" i="1"/>
  <c r="G116" i="1"/>
  <c r="E116" i="1"/>
  <c r="M114" i="1"/>
  <c r="P13" i="2"/>
  <c r="M100" i="1"/>
  <c r="K75" i="1"/>
  <c r="M64" i="1"/>
  <c r="M67" i="1"/>
  <c r="K25" i="1"/>
  <c r="I25" i="1"/>
  <c r="G25" i="1"/>
  <c r="E25" i="1"/>
  <c r="C25" i="1"/>
  <c r="P25" i="3" l="1"/>
  <c r="O116" i="1"/>
  <c r="O49" i="1"/>
  <c r="O25" i="1"/>
  <c r="O86" i="1"/>
  <c r="O69" i="1"/>
  <c r="O122" i="1"/>
  <c r="J39" i="2"/>
  <c r="M7" i="1"/>
  <c r="G42" i="1"/>
  <c r="M12" i="1"/>
  <c r="C42" i="1"/>
  <c r="G34" i="1"/>
  <c r="I34" i="1"/>
  <c r="K34" i="1"/>
  <c r="E34" i="1"/>
  <c r="C34" i="1"/>
  <c r="C86" i="1"/>
  <c r="E86" i="1"/>
  <c r="G86" i="1"/>
  <c r="I86" i="1"/>
  <c r="K86" i="1"/>
  <c r="O61" i="1" l="1"/>
  <c r="L17" i="2"/>
  <c r="L14" i="2"/>
  <c r="L24" i="2" s="1"/>
  <c r="J11" i="2"/>
  <c r="P12" i="2"/>
  <c r="P16" i="2"/>
  <c r="J22" i="2"/>
  <c r="P22" i="2" s="1"/>
  <c r="P10" i="2"/>
  <c r="M131" i="1"/>
  <c r="M132" i="1"/>
  <c r="M126" i="1"/>
  <c r="M120" i="1"/>
  <c r="M113" i="1"/>
  <c r="M112" i="1"/>
  <c r="M111" i="1"/>
  <c r="M110" i="1"/>
  <c r="M109" i="1"/>
  <c r="M108" i="1"/>
  <c r="M102" i="1"/>
  <c r="M101" i="1"/>
  <c r="M84" i="1"/>
  <c r="M83" i="1"/>
  <c r="M82" i="1"/>
  <c r="M81" i="1"/>
  <c r="M80" i="1"/>
  <c r="M79" i="1"/>
  <c r="M78" i="1"/>
  <c r="M73" i="1"/>
  <c r="M72" i="1"/>
  <c r="M65" i="1"/>
  <c r="M66" i="1"/>
  <c r="M57" i="1"/>
  <c r="M58" i="1"/>
  <c r="M59" i="1"/>
  <c r="M52" i="1"/>
  <c r="M54" i="1" s="1"/>
  <c r="M46" i="1"/>
  <c r="M47" i="1"/>
  <c r="M45" i="1"/>
  <c r="M38" i="1"/>
  <c r="M39" i="1"/>
  <c r="M40" i="1"/>
  <c r="M37" i="1"/>
  <c r="M28" i="1"/>
  <c r="M8" i="1"/>
  <c r="M9" i="1"/>
  <c r="M10" i="1"/>
  <c r="M11" i="1"/>
  <c r="M13" i="1"/>
  <c r="M14" i="1"/>
  <c r="M15" i="1"/>
  <c r="M16" i="1"/>
  <c r="M17" i="1"/>
  <c r="M18" i="1"/>
  <c r="M19" i="1"/>
  <c r="M20" i="1"/>
  <c r="M21" i="1"/>
  <c r="M22" i="1"/>
  <c r="M23" i="1"/>
  <c r="K134" i="1"/>
  <c r="I134" i="1"/>
  <c r="G134" i="1"/>
  <c r="E134" i="1"/>
  <c r="K105" i="1"/>
  <c r="O54" i="1"/>
  <c r="O42" i="1"/>
  <c r="K128" i="1"/>
  <c r="I128" i="1"/>
  <c r="G128" i="1"/>
  <c r="E128" i="1"/>
  <c r="C128" i="1"/>
  <c r="G122" i="1"/>
  <c r="K122" i="1"/>
  <c r="I122" i="1"/>
  <c r="E122" i="1"/>
  <c r="C122" i="1"/>
  <c r="I105" i="1"/>
  <c r="G105" i="1"/>
  <c r="E105" i="1"/>
  <c r="C105" i="1"/>
  <c r="K61" i="1"/>
  <c r="I61" i="1"/>
  <c r="G61" i="1"/>
  <c r="E61" i="1"/>
  <c r="C61" i="1"/>
  <c r="K54" i="1"/>
  <c r="I54" i="1"/>
  <c r="G54" i="1"/>
  <c r="E54" i="1"/>
  <c r="C54" i="1"/>
  <c r="K49" i="1"/>
  <c r="I49" i="1"/>
  <c r="G49" i="1"/>
  <c r="E49" i="1"/>
  <c r="K42" i="1"/>
  <c r="I42" i="1"/>
  <c r="E42" i="1"/>
  <c r="P11" i="2" l="1"/>
  <c r="M25" i="1"/>
  <c r="M75" i="1"/>
  <c r="M69" i="1"/>
  <c r="M116" i="1"/>
  <c r="O34" i="1"/>
  <c r="M34" i="1"/>
  <c r="M42" i="1"/>
  <c r="P39" i="2"/>
  <c r="M134" i="1"/>
  <c r="M86" i="1"/>
  <c r="O134" i="1"/>
  <c r="P14" i="2"/>
  <c r="N25" i="3"/>
  <c r="P17" i="2"/>
  <c r="P15" i="2"/>
  <c r="M105" i="1"/>
  <c r="O105" i="1"/>
  <c r="O128" i="1"/>
  <c r="O75" i="1"/>
  <c r="M122" i="1"/>
  <c r="M128" i="1"/>
  <c r="C69" i="1"/>
  <c r="C136" i="1" s="1"/>
  <c r="C75" i="1"/>
  <c r="G75" i="1"/>
  <c r="I75" i="1"/>
  <c r="I136" i="1" s="1"/>
  <c r="E75" i="1"/>
  <c r="K69" i="1"/>
  <c r="K136" i="1" s="1"/>
  <c r="I69" i="1"/>
  <c r="G69" i="1"/>
  <c r="E69" i="1"/>
  <c r="E136" i="1" l="1"/>
  <c r="G136" i="1"/>
  <c r="P24" i="2"/>
  <c r="O136" i="1"/>
  <c r="J38" i="2"/>
  <c r="J40" i="2" s="1"/>
  <c r="P38" i="2"/>
  <c r="M49" i="1"/>
  <c r="M61" i="1"/>
  <c r="M136" i="1" l="1"/>
  <c r="J30" i="2"/>
  <c r="P30" i="2"/>
  <c r="P40" i="2"/>
  <c r="L26" i="2" s="1"/>
  <c r="L28" i="2" s="1"/>
  <c r="J26" i="2" l="1"/>
  <c r="J31" i="2" l="1"/>
  <c r="J32" i="2" s="1"/>
  <c r="P26" i="2"/>
  <c r="P28" i="2" s="1"/>
  <c r="P31" i="2" l="1"/>
  <c r="P32" i="2" s="1"/>
</calcChain>
</file>

<file path=xl/sharedStrings.xml><?xml version="1.0" encoding="utf-8"?>
<sst xmlns="http://schemas.openxmlformats.org/spreadsheetml/2006/main" count="310" uniqueCount="238">
  <si>
    <t>Budget 2025-2026</t>
  </si>
  <si>
    <t>Expenditure</t>
  </si>
  <si>
    <t>Adminstration/ Support Costs (Costs of the Parish Council)</t>
  </si>
  <si>
    <t>Audit</t>
  </si>
  <si>
    <t xml:space="preserve">Chairman's Allowance </t>
  </si>
  <si>
    <t xml:space="preserve">Members Expenses </t>
  </si>
  <si>
    <t>Members Training</t>
  </si>
  <si>
    <t>Office equipment &amp; replacements</t>
  </si>
  <si>
    <t>Newsletters, Annual Report &amp; Surveys</t>
  </si>
  <si>
    <t>Subscriptions</t>
  </si>
  <si>
    <t>IT</t>
  </si>
  <si>
    <t>Telephone / Internet</t>
  </si>
  <si>
    <t>Staff Training</t>
  </si>
  <si>
    <t>Bank Fees</t>
  </si>
  <si>
    <t>Civic Expenses (incl. Parish Meeting Costs)</t>
  </si>
  <si>
    <t>Professional Planning Fees</t>
  </si>
  <si>
    <t xml:space="preserve">Loan Repayment / Interest </t>
  </si>
  <si>
    <t xml:space="preserve">Sub Total </t>
  </si>
  <si>
    <t xml:space="preserve">Staff Costs </t>
  </si>
  <si>
    <t>Employers NI</t>
  </si>
  <si>
    <t xml:space="preserve">Pensions </t>
  </si>
  <si>
    <t>Salaries</t>
  </si>
  <si>
    <t xml:space="preserve">Building Costs </t>
  </si>
  <si>
    <t xml:space="preserve">NNDR </t>
  </si>
  <si>
    <t>Utilities</t>
  </si>
  <si>
    <t>Community Centre</t>
  </si>
  <si>
    <t xml:space="preserve">Booking System </t>
  </si>
  <si>
    <t xml:space="preserve">Licensing </t>
  </si>
  <si>
    <t>Insurance Prologis</t>
  </si>
  <si>
    <t>Townsend Bar and Catering Costs</t>
  </si>
  <si>
    <t xml:space="preserve">Allotment Landscaping </t>
  </si>
  <si>
    <t>Allotments</t>
  </si>
  <si>
    <t>New Allotments Landscaping/ Improvements</t>
  </si>
  <si>
    <t>Allotment Running Costs</t>
  </si>
  <si>
    <t>Playground and Open Spaces</t>
  </si>
  <si>
    <t>Playgrounds &amp; Open Spaces Grounds Maintenance / Landscape Costs</t>
  </si>
  <si>
    <t>Salt Bin Refills</t>
  </si>
  <si>
    <t>Events</t>
  </si>
  <si>
    <t xml:space="preserve">Events </t>
  </si>
  <si>
    <t>Rememberance Day</t>
  </si>
  <si>
    <t>2025-2026 Projects</t>
  </si>
  <si>
    <t xml:space="preserve">Sports Park </t>
  </si>
  <si>
    <t>SP Termination Reserve Fund</t>
  </si>
  <si>
    <t>Sports Park Maintenance</t>
  </si>
  <si>
    <t xml:space="preserve">KHSP Contingency </t>
  </si>
  <si>
    <t>General Power of Competence (Formerly S137)</t>
  </si>
  <si>
    <t>Management Fees</t>
  </si>
  <si>
    <t xml:space="preserve">Kings Hill Liberty Property Trust </t>
  </si>
  <si>
    <t>Contingencies</t>
  </si>
  <si>
    <t xml:space="preserve">Expenditure Totals </t>
  </si>
  <si>
    <t>PC Insurance</t>
  </si>
  <si>
    <t>Election</t>
  </si>
  <si>
    <t>Legal / Professional / Accountant svs</t>
  </si>
  <si>
    <t xml:space="preserve">Building Equipment &amp; Replacements </t>
  </si>
  <si>
    <t>Notes</t>
  </si>
  <si>
    <t xml:space="preserve"> </t>
  </si>
  <si>
    <t xml:space="preserve">Playgrounds / Open Spaces </t>
  </si>
  <si>
    <t>KHCC Bar Extension</t>
  </si>
  <si>
    <t>Sports Park 3G</t>
  </si>
  <si>
    <t>Sports Park Termination Fund</t>
  </si>
  <si>
    <t>TOTALS</t>
  </si>
  <si>
    <t>INCOME</t>
  </si>
  <si>
    <t>Hall Hire</t>
  </si>
  <si>
    <t>Miscellaneous Receipts/ Interest</t>
  </si>
  <si>
    <t>Total Income</t>
  </si>
  <si>
    <t xml:space="preserve">Option 1 </t>
  </si>
  <si>
    <t xml:space="preserve">Predicted Expenditure </t>
  </si>
  <si>
    <t xml:space="preserve">Less Predicted Income </t>
  </si>
  <si>
    <t xml:space="preserve">Precept/ NET to Raise </t>
  </si>
  <si>
    <t>Council Tax (Band D Equivilant)</t>
  </si>
  <si>
    <t xml:space="preserve">Band D Precept </t>
  </si>
  <si>
    <t>KHCC Bar Equipment</t>
  </si>
  <si>
    <t>KHCC Renovations of Townsend Bar</t>
  </si>
  <si>
    <t>KHCC New Equipment (Tables &amp; Chairs)</t>
  </si>
  <si>
    <t xml:space="preserve">Allotments Environmental &amp; Accessibility Works </t>
  </si>
  <si>
    <t xml:space="preserve">Solar Panels Community Centre </t>
  </si>
  <si>
    <t>Office Costs</t>
  </si>
  <si>
    <t xml:space="preserve">Community Centre Decorating &amp; kitchen refurb </t>
  </si>
  <si>
    <t>Community Assets</t>
  </si>
  <si>
    <t>Townsend Bar Costs (See Income)</t>
  </si>
  <si>
    <t>SP Capital Renewals</t>
  </si>
  <si>
    <t>Maintenance, Cleaning Supplies, General Repairs</t>
  </si>
  <si>
    <t xml:space="preserve">To defray expenses of office </t>
  </si>
  <si>
    <t xml:space="preserve">Inflationary increase for office supplies </t>
  </si>
  <si>
    <t>Budget for repairs and servicing for office equipment</t>
  </si>
  <si>
    <t>Inflationary increase</t>
  </si>
  <si>
    <t xml:space="preserve">New support added to contract </t>
  </si>
  <si>
    <t xml:space="preserve">As per councils learning and development policy - funds available for members training  </t>
  </si>
  <si>
    <t>Sports Park Insurance</t>
  </si>
  <si>
    <t>Parish Winter Support Scheme</t>
  </si>
  <si>
    <t xml:space="preserve">Play Area Inspections </t>
  </si>
  <si>
    <t>Bus Shelter Cleaning &amp; Maintenance &amp; Village Sign Remedial Work</t>
  </si>
  <si>
    <t>Sports Park Infrastructure Improvements</t>
  </si>
  <si>
    <t xml:space="preserve">KHSP 3G Pitch Renewal </t>
  </si>
  <si>
    <t xml:space="preserve">Townsend Bar Receipts </t>
  </si>
  <si>
    <t>Earmarked Reserves</t>
  </si>
  <si>
    <t>General Reserves</t>
  </si>
  <si>
    <t xml:space="preserve">Contribution from Reserves </t>
  </si>
  <si>
    <t>Mary Ellis Bar Contingency</t>
  </si>
  <si>
    <t xml:space="preserve"> +'ive</t>
  </si>
  <si>
    <t>-'ive</t>
  </si>
  <si>
    <t>Actual</t>
  </si>
  <si>
    <t>Projected</t>
  </si>
  <si>
    <t>Sub Total - Administration / Support costs</t>
  </si>
  <si>
    <t>Sub Total - Staff costs</t>
  </si>
  <si>
    <t>Sub Total - Building costs</t>
  </si>
  <si>
    <t>Sub Total - Community Centre</t>
  </si>
  <si>
    <t>Sub Total - Townsend Bar and catering costs</t>
  </si>
  <si>
    <t xml:space="preserve">Contribution to Reserves </t>
  </si>
  <si>
    <t>Months</t>
  </si>
  <si>
    <t>6 to 9</t>
  </si>
  <si>
    <t>Pass</t>
  </si>
  <si>
    <t>Annual budget Net</t>
  </si>
  <si>
    <t>Target Test</t>
  </si>
  <si>
    <t>TOTAL - Earmarked  projects</t>
  </si>
  <si>
    <t>Contribution towards TMBC Head Office Costs</t>
  </si>
  <si>
    <t xml:space="preserve">KHPC General Contingecy </t>
  </si>
  <si>
    <t>Staff Welfare</t>
  </si>
  <si>
    <t>Budget 2026-2027</t>
  </si>
  <si>
    <t>Actual 2024-2025</t>
  </si>
  <si>
    <t>Budget 2025/2026</t>
  </si>
  <si>
    <t xml:space="preserve">Actuals to 30/09/2025 </t>
  </si>
  <si>
    <t xml:space="preserve">Estimate to 31/03/2026 </t>
  </si>
  <si>
    <t>Difference from 24-25 Actual - 25 26 Latest estimate</t>
  </si>
  <si>
    <t>Community Survey for Sports Park Infrastructure</t>
  </si>
  <si>
    <t xml:space="preserve">Inflationary increase.  </t>
  </si>
  <si>
    <t>Due in December 2025</t>
  </si>
  <si>
    <t>2025-2026</t>
  </si>
  <si>
    <t>Latest Estimate 2025-2026</t>
  </si>
  <si>
    <t>Difference from 2025-2026</t>
  </si>
  <si>
    <t>Additional Supporting Notes for 2026-2027</t>
  </si>
  <si>
    <t>New codes Required for 2026-2027</t>
  </si>
  <si>
    <t>External Audit  Fee £1,385 set by SAAA, Internal Audit Fee £75 / hour &amp; Contingency</t>
  </si>
  <si>
    <t>No funds required in 2026-2027 as sufficient held in Earmarked Reserves</t>
  </si>
  <si>
    <t>Contingency in the event of the KHSP coming back to KHPC to be transferred to Earmarked Reserves at year end</t>
  </si>
  <si>
    <t>As per lease agreement &amp; following liaison with TMA</t>
  </si>
  <si>
    <t>GPC Grants and Donations in line with Grant Policy &amp; Contribtioon towards prrize fund for Christmas Light Competiton</t>
  </si>
  <si>
    <t>costs set by Prologis</t>
  </si>
  <si>
    <t>Env. &amp; Accessibility Works - Allotments</t>
  </si>
  <si>
    <t>Padel Tennis</t>
  </si>
  <si>
    <t>KHSP Contingency</t>
  </si>
  <si>
    <t>KHSP Capital / Maintenance Provisions</t>
  </si>
  <si>
    <t>2026-2027</t>
  </si>
  <si>
    <t>No increase to allotment rent in 26-27 - pro-rated refunds for plots vacated during allotment year.  Assuming all 103 plots let (£4115) provision incl deposts</t>
  </si>
  <si>
    <t>Anticipated Increase in hall hire use and potential new bar hiring income.  There was a dip in income between April - September 2025 as a result of various works taking place during 2025-2026</t>
  </si>
  <si>
    <t>Grants not guarenteed but KHPC is usually successful in grant applications.  Therefore conservative budgetary estimate</t>
  </si>
  <si>
    <t>Insurance Recharged by Prologis to KHPC.  Note abnormal price increase over previous years</t>
  </si>
  <si>
    <t>Best practice to have coningency for unexpected expenditure</t>
  </si>
  <si>
    <t>Continue to build reserve for replacement 3G pitch - scheduled for 2027</t>
  </si>
  <si>
    <t>Brief Notes (To be read in conjunction with full supporting notes and budget setting reports)</t>
  </si>
  <si>
    <t>Reason for increase - withdrawal of rate relief by TMBC, hence larger budget request for 2026-2027</t>
  </si>
  <si>
    <t>Late Lock Up Fee</t>
  </si>
  <si>
    <t xml:space="preserve">Booking Add-On Charges </t>
  </si>
  <si>
    <t>Cleaning Service</t>
  </si>
  <si>
    <t>Caretaker Service</t>
  </si>
  <si>
    <t>Preschool Rent</t>
  </si>
  <si>
    <t xml:space="preserve">Due November 2025 - will include new insurance requirements </t>
  </si>
  <si>
    <t>Election due 2027, If by election then costs will be met from general reserves</t>
  </si>
  <si>
    <t xml:space="preserve">Loan repaid </t>
  </si>
  <si>
    <t>Cleaning Supplies, maintenance contracts and repairs, costs to 31.03.26 will include</t>
  </si>
  <si>
    <t>Townsend Bar Removed</t>
  </si>
  <si>
    <t>Inflationary increase.  Allotment costs met from allotment income and allotment earmarked reserves</t>
  </si>
  <si>
    <t>Due in December 2025, P &amp; T recommended budget be increased to provide funds for salt bin repairs/replacements as required</t>
  </si>
  <si>
    <t>Construction of Mary Ellis Bar, costs from earmarked reserves</t>
  </si>
  <si>
    <t>Irrigation (Contribution towards Pitch Water Costs)</t>
  </si>
  <si>
    <t>Precept</t>
  </si>
  <si>
    <t>As per discussions with TMA and recommendation from Sports Park Committee &amp; subject to FC approving lease amendment</t>
  </si>
  <si>
    <t xml:space="preserve">see if any of code 22 expenditure can be allocated to code 21 </t>
  </si>
  <si>
    <t>Civic expectations for 2026-2027 including Remembrance &amp; Chairmans' attendance at Civic Events</t>
  </si>
  <si>
    <t>Due February 2026</t>
  </si>
  <si>
    <t>Due December 2025</t>
  </si>
  <si>
    <t xml:space="preserve">Due March 2026 &amp; Inflationary Increase, 2025 cost less than anticpated </t>
  </si>
  <si>
    <t>Bar Removed, project will not be progressed.  Fund transferred to  general reserves</t>
  </si>
  <si>
    <t>Project Completed 2024/2025</t>
  </si>
  <si>
    <t>CCE to make spending reccomendations to full council.  Unused funds tranferred to earmarked reserves</t>
  </si>
  <si>
    <t>Project Completed in 2025/2026</t>
  </si>
  <si>
    <t>Funds for village sign remedials tranferred to reserves at year end suffiencent in reserves for remedial repairs if required</t>
  </si>
  <si>
    <t>-</t>
  </si>
  <si>
    <t>Environmental works 2025/2026 u/spend</t>
  </si>
  <si>
    <t>2024-2025 Projects (Expenditure from Earmarked Reserves)</t>
  </si>
  <si>
    <t xml:space="preserve">Project due to be completed 25-26. Under budget - £10,000 to reserves at year end </t>
  </si>
  <si>
    <t>Christmas Light Competition</t>
  </si>
  <si>
    <t>Contribution towards the Annual KH Christmas Lights Competition</t>
  </si>
  <si>
    <t>Difference between 25-26 Budget - 26-27 Budget</t>
  </si>
  <si>
    <t>Difference between 25-26 - 26-27 Budget</t>
  </si>
  <si>
    <t>Community Grants &amp; Donations</t>
  </si>
  <si>
    <t>2026-2027 Projects</t>
  </si>
  <si>
    <t>Local Government Reorganisation</t>
  </si>
  <si>
    <t>Town Council Status</t>
  </si>
  <si>
    <t xml:space="preserve">Saftey &amp; Resilience </t>
  </si>
  <si>
    <t xml:space="preserve">Bus Scheme Survey </t>
  </si>
  <si>
    <t>Sports Park Expansion</t>
  </si>
  <si>
    <t>Townsend Hall</t>
  </si>
  <si>
    <t xml:space="preserve">Mary Ellis </t>
  </si>
  <si>
    <t xml:space="preserve">Combined Hall </t>
  </si>
  <si>
    <t>Jim Fry Hall</t>
  </si>
  <si>
    <t>Braham Suite</t>
  </si>
  <si>
    <t>Gibson Suite</t>
  </si>
  <si>
    <t>Cunningham Hall</t>
  </si>
  <si>
    <t>New worktops, cupboards, locks, oven, and Townsend Hall redecoration – funds earmarked if incomplete by 31.03.26.</t>
  </si>
  <si>
    <t>2026 End of Summer Party – 2025/26 costs covered two events, offset by £15K Lottery Grant. Remaining 25/26 funds may support 2026 event. £5K allocated for new events to promote the bar and raise the council’s profile in Kings Hill.</t>
  </si>
  <si>
    <t>2025 inspection reports note minor repairs; funds cover inspections and repairs/replacements. Unused funds to be earmarked for future use.</t>
  </si>
  <si>
    <t>In 2024/25, KHPC secured a new deal with Utility Aid, reducing electricity and gas costs. Further savings expected from solar panels, though exact figures remain uncertain.</t>
  </si>
  <si>
    <t>Includes legal and accounting fees for 25/26. Review if costs (e.g., JR or SP planning) approved post-budget can be transferred to contingency</t>
  </si>
  <si>
    <t>As per L&amp;D Policy – provision for officer training, conferences, and seminars (KALC, NALC, SLCC). Current qualifications: PIALC, ILCA, CILCA, FILCA. Clerk holds CILCA. Includes funding for further training (e.g., AAT for Deputy Clerk, CILCA for officers).</t>
  </si>
  <si>
    <t>Includes memberships: KALC, NALC, Kent Tree &amp; Pond Warden Scheme, National Allotment Association, Living Wage, and SLCC (officers, excl. ALCC). Also includes Cllr-recommended SurveyMonkey subscription.</t>
  </si>
  <si>
    <t>Interest from Unity Trust Reserves &amp; CCLA Investment</t>
  </si>
  <si>
    <t xml:space="preserve">underspent on bar £70K, </t>
  </si>
  <si>
    <t>Townsend Bar Project not progressing £7.5K, underspend on contingencies</t>
  </si>
  <si>
    <t>TMBC to provide Band D tax base information by mid December</t>
  </si>
  <si>
    <t>Forecasted Movement in Reserves from 2024-2025 and 2026-2027</t>
  </si>
  <si>
    <t>Historic Youth Club Funds</t>
  </si>
  <si>
    <t xml:space="preserve">Actual costs circa £54K, transfer to general reserves £35K, £20K received from WKRSG, £35K retained to meet salary of bar manager/supervisor for 1st year  </t>
  </si>
  <si>
    <t>0% increase in precept</t>
  </si>
  <si>
    <t xml:space="preserve">Townsend Bar Project not progressing £7.5K, underspend on contingencies </t>
  </si>
  <si>
    <t>Band D Precept</t>
  </si>
  <si>
    <t>Equivalent</t>
  </si>
  <si>
    <t>Cost of living and employer cost increases (NI, pensions), qualification-based increments, long-term absence cover, and approved staffing changes. Refer to confidential Staffing Costs Report.</t>
  </si>
  <si>
    <t>KHPC Contribution towards water costs following installation of new irrigation equipment</t>
  </si>
  <si>
    <t xml:space="preserve">Contribution towards irrigation/water costs. </t>
  </si>
  <si>
    <t xml:space="preserve">As per lease agreement &amp; following liaison with TMA, £900 incl in 2021 capital renewals matrix uplifted by inflationary costs.  Tma advosed om November 2025 of capital renewals of £26k however only £6K has been included in the budget as £20K are held within earmarked reserves which will  be used to offset 2026/2027 expenditure </t>
  </si>
  <si>
    <t>Budgetary recommendation includes provision for online streaming of council meetings</t>
  </si>
  <si>
    <t>25–26 underspend to be transferred to reserves.</t>
  </si>
  <si>
    <t>Provision for infrastucture improvements to KHSP, to be transferred to earmarked reserves at year end, assume same provision required for 2026/2027</t>
  </si>
  <si>
    <t>KHPC in talks with KCC and Prologis on asset transfer; pending full council approval.  Tranfer to earmarked reserves at year end</t>
  </si>
  <si>
    <t xml:space="preserve">Funds to be transferred to Earmarked Reserves </t>
  </si>
  <si>
    <t>Padel Tennis Pc Contribution</t>
  </si>
  <si>
    <t>Padel Tennis  PC Contribution</t>
  </si>
  <si>
    <t>Explain increase - contingency JR expenditure, SP Planning, CC Works, bar expenditure, use of earmarked reserves</t>
  </si>
  <si>
    <t xml:space="preserve">Less Contribution to Reserves </t>
  </si>
  <si>
    <t>5% increase in precept</t>
  </si>
  <si>
    <t>5% decrease in precept</t>
  </si>
  <si>
    <t>No receipts est for Qtr 3 25/26 as bar becomes established, set up costs met from bar receipts &amp; reserves.  Cautious 26/27 est  actuals should be higher - difficult to predict as new enterprise for KHPC</t>
  </si>
  <si>
    <t>2024-2025 Environmental Works</t>
  </si>
  <si>
    <t>KHPC Contingency</t>
  </si>
  <si>
    <t xml:space="preserve">Allotments Income </t>
  </si>
  <si>
    <t xml:space="preserve">Mary Ellis Bar Income </t>
  </si>
  <si>
    <t>Management Fees - Kings Hill Estate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</si>
</sst>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£&quot;#,##0;[Red]\-&quot;£&quot;#,##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[$£-809]* #,##0.00_-;\-[$£-809]* #,##0.00_-;_-[$£-809]* &quot;-&quot;??_-;_-@_-"/>
    <numFmt numFmtId="165" formatCode="_-* #,##0.0_-;\-* #,##0.0_-;_-* &quot;-&quot;??_-;_-@_-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24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i/>
      <sz val="24"/>
      <color theme="1"/>
      <name val="Aptos Narrow"/>
      <family val="2"/>
      <scheme val="minor"/>
    </font>
    <font>
      <b/>
      <sz val="24"/>
      <color rgb="FFFF000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4"/>
      <color rgb="FFFF000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24"/>
      <color theme="0"/>
      <name val="Aptos Narrow"/>
      <family val="2"/>
      <scheme val="minor"/>
    </font>
    <font>
      <sz val="24"/>
      <name val="Aptos Narrow"/>
      <family val="2"/>
      <scheme val="minor"/>
    </font>
    <font>
      <b/>
      <sz val="24"/>
      <name val="Aptos Narrow"/>
      <family val="2"/>
      <scheme val="minor"/>
    </font>
    <font>
      <sz val="24"/>
      <color rgb="FF00B050"/>
      <name val="Aptos Narrow"/>
      <family val="2"/>
      <scheme val="minor"/>
    </font>
    <font>
      <sz val="24"/>
      <color theme="9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99">
    <xf numFmtId="0" fontId="0" fillId="0" borderId="0" xfId="0"/>
    <xf numFmtId="0" fontId="1" fillId="0" borderId="0" xfId="0" applyFont="1"/>
    <xf numFmtId="44" fontId="0" fillId="0" borderId="0" xfId="0" applyNumberFormat="1"/>
    <xf numFmtId="0" fontId="1" fillId="0" borderId="2" xfId="0" applyFont="1" applyBorder="1"/>
    <xf numFmtId="0" fontId="0" fillId="0" borderId="2" xfId="0" applyBorder="1"/>
    <xf numFmtId="0" fontId="3" fillId="0" borderId="0" xfId="0" applyFont="1"/>
    <xf numFmtId="44" fontId="3" fillId="0" borderId="0" xfId="0" applyNumberFormat="1" applyFont="1"/>
    <xf numFmtId="0" fontId="4" fillId="0" borderId="0" xfId="0" applyFont="1"/>
    <xf numFmtId="44" fontId="4" fillId="0" borderId="0" xfId="0" applyNumberFormat="1" applyFont="1"/>
    <xf numFmtId="44" fontId="4" fillId="0" borderId="0" xfId="0" applyNumberFormat="1" applyFont="1" applyAlignment="1">
      <alignment wrapText="1"/>
    </xf>
    <xf numFmtId="0" fontId="4" fillId="0" borderId="1" xfId="0" applyFont="1" applyBorder="1"/>
    <xf numFmtId="0" fontId="4" fillId="2" borderId="2" xfId="0" applyFont="1" applyFill="1" applyBorder="1"/>
    <xf numFmtId="44" fontId="3" fillId="2" borderId="2" xfId="0" applyNumberFormat="1" applyFont="1" applyFill="1" applyBorder="1"/>
    <xf numFmtId="0" fontId="5" fillId="0" borderId="0" xfId="0" applyFont="1"/>
    <xf numFmtId="44" fontId="5" fillId="0" borderId="0" xfId="0" applyNumberFormat="1" applyFont="1"/>
    <xf numFmtId="0" fontId="3" fillId="0" borderId="0" xfId="0" applyFont="1" applyAlignment="1">
      <alignment wrapText="1"/>
    </xf>
    <xf numFmtId="0" fontId="4" fillId="0" borderId="2" xfId="0" applyFont="1" applyBorder="1"/>
    <xf numFmtId="0" fontId="3" fillId="0" borderId="2" xfId="0" applyFont="1" applyBorder="1"/>
    <xf numFmtId="44" fontId="4" fillId="0" borderId="2" xfId="0" applyNumberFormat="1" applyFont="1" applyBorder="1"/>
    <xf numFmtId="0" fontId="6" fillId="0" borderId="0" xfId="0" applyFont="1"/>
    <xf numFmtId="6" fontId="3" fillId="0" borderId="0" xfId="0" applyNumberFormat="1" applyFont="1" applyAlignment="1">
      <alignment horizontal="left"/>
    </xf>
    <xf numFmtId="9" fontId="3" fillId="0" borderId="0" xfId="0" quotePrefix="1" applyNumberFormat="1" applyFont="1"/>
    <xf numFmtId="9" fontId="6" fillId="0" borderId="0" xfId="0" applyNumberFormat="1" applyFont="1"/>
    <xf numFmtId="9" fontId="3" fillId="0" borderId="0" xfId="0" applyNumberFormat="1" applyFont="1"/>
    <xf numFmtId="0" fontId="3" fillId="0" borderId="1" xfId="0" applyFont="1" applyBorder="1" applyAlignment="1">
      <alignment vertical="center" wrapText="1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164" fontId="1" fillId="0" borderId="0" xfId="0" quotePrefix="1" applyNumberFormat="1" applyFont="1" applyAlignment="1">
      <alignment horizontal="center"/>
    </xf>
    <xf numFmtId="164" fontId="1" fillId="0" borderId="2" xfId="0" applyNumberFormat="1" applyFont="1" applyBorder="1"/>
    <xf numFmtId="164" fontId="1" fillId="0" borderId="0" xfId="0" applyNumberFormat="1" applyFont="1"/>
    <xf numFmtId="164" fontId="0" fillId="4" borderId="0" xfId="0" applyNumberFormat="1" applyFill="1"/>
    <xf numFmtId="164" fontId="1" fillId="4" borderId="0" xfId="0" applyNumberFormat="1" applyFont="1" applyFill="1" applyAlignment="1">
      <alignment horizontal="center" vertical="center"/>
    </xf>
    <xf numFmtId="164" fontId="1" fillId="4" borderId="2" xfId="0" applyNumberFormat="1" applyFont="1" applyFill="1" applyBorder="1"/>
    <xf numFmtId="49" fontId="1" fillId="4" borderId="0" xfId="0" applyNumberFormat="1" applyFont="1" applyFill="1" applyAlignment="1">
      <alignment horizontal="center" vertical="center"/>
    </xf>
    <xf numFmtId="14" fontId="1" fillId="4" borderId="0" xfId="0" applyNumberFormat="1" applyFont="1" applyFill="1" applyAlignment="1">
      <alignment horizontal="center" vertical="center"/>
    </xf>
    <xf numFmtId="44" fontId="3" fillId="0" borderId="0" xfId="2" applyFont="1"/>
    <xf numFmtId="44" fontId="3" fillId="2" borderId="2" xfId="2" applyFont="1" applyFill="1" applyBorder="1"/>
    <xf numFmtId="44" fontId="0" fillId="0" borderId="0" xfId="2" applyFont="1"/>
    <xf numFmtId="44" fontId="8" fillId="0" borderId="0" xfId="2" applyFont="1"/>
    <xf numFmtId="44" fontId="8" fillId="2" borderId="2" xfId="2" applyFont="1" applyFill="1" applyBorder="1"/>
    <xf numFmtId="0" fontId="4" fillId="4" borderId="1" xfId="0" applyFont="1" applyFill="1" applyBorder="1" applyAlignment="1">
      <alignment vertical="center" wrapText="1"/>
    </xf>
    <xf numFmtId="44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4" fontId="4" fillId="4" borderId="1" xfId="2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164" fontId="0" fillId="0" borderId="2" xfId="0" applyNumberFormat="1" applyBorder="1"/>
    <xf numFmtId="0" fontId="1" fillId="0" borderId="3" xfId="0" applyFont="1" applyBorder="1"/>
    <xf numFmtId="164" fontId="1" fillId="4" borderId="3" xfId="0" applyNumberFormat="1" applyFont="1" applyFill="1" applyBorder="1"/>
    <xf numFmtId="164" fontId="1" fillId="0" borderId="3" xfId="0" applyNumberFormat="1" applyFont="1" applyBorder="1"/>
    <xf numFmtId="164" fontId="0" fillId="0" borderId="3" xfId="0" applyNumberFormat="1" applyBorder="1"/>
    <xf numFmtId="164" fontId="0" fillId="0" borderId="0" xfId="0" applyNumberFormat="1" applyAlignment="1">
      <alignment horizontal="right"/>
    </xf>
    <xf numFmtId="164" fontId="10" fillId="0" borderId="0" xfId="0" applyNumberFormat="1" applyFont="1" applyAlignment="1">
      <alignment horizontal="right"/>
    </xf>
    <xf numFmtId="165" fontId="0" fillId="0" borderId="0" xfId="1" applyNumberFormat="1" applyFont="1"/>
    <xf numFmtId="0" fontId="3" fillId="0" borderId="0" xfId="0" applyFont="1" applyAlignment="1">
      <alignment horizontal="left"/>
    </xf>
    <xf numFmtId="0" fontId="3" fillId="3" borderId="0" xfId="0" applyFont="1" applyFill="1"/>
    <xf numFmtId="44" fontId="3" fillId="3" borderId="0" xfId="0" applyNumberFormat="1" applyFont="1" applyFill="1"/>
    <xf numFmtId="44" fontId="12" fillId="0" borderId="0" xfId="0" applyNumberFormat="1" applyFont="1"/>
    <xf numFmtId="44" fontId="13" fillId="4" borderId="1" xfId="0" applyNumberFormat="1" applyFont="1" applyFill="1" applyBorder="1" applyAlignment="1">
      <alignment horizontal="center" vertical="center" wrapText="1"/>
    </xf>
    <xf numFmtId="44" fontId="12" fillId="2" borderId="2" xfId="0" applyNumberFormat="1" applyFont="1" applyFill="1" applyBorder="1"/>
    <xf numFmtId="44" fontId="6" fillId="0" borderId="0" xfId="0" applyNumberFormat="1" applyFont="1"/>
    <xf numFmtId="44" fontId="14" fillId="0" borderId="0" xfId="0" applyNumberFormat="1" applyFont="1"/>
    <xf numFmtId="44" fontId="14" fillId="2" borderId="2" xfId="0" applyNumberFormat="1" applyFont="1" applyFill="1" applyBorder="1"/>
    <xf numFmtId="0" fontId="3" fillId="0" borderId="0" xfId="0" applyFont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vertical="center"/>
    </xf>
    <xf numFmtId="44" fontId="3" fillId="0" borderId="0" xfId="2" applyFont="1" applyAlignment="1">
      <alignment vertical="center"/>
    </xf>
    <xf numFmtId="44" fontId="14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4" fontId="3" fillId="0" borderId="0" xfId="0" applyNumberFormat="1" applyFont="1" applyAlignment="1">
      <alignment horizontal="left" vertical="center"/>
    </xf>
    <xf numFmtId="44" fontId="3" fillId="0" borderId="0" xfId="2" applyFont="1" applyAlignment="1">
      <alignment horizontal="left" vertical="center"/>
    </xf>
    <xf numFmtId="44" fontId="1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 vertical="center" wrapText="1"/>
    </xf>
    <xf numFmtId="0" fontId="3" fillId="3" borderId="0" xfId="0" applyFont="1" applyFill="1" applyAlignment="1">
      <alignment horizontal="right"/>
    </xf>
    <xf numFmtId="0" fontId="3" fillId="3" borderId="0" xfId="0" applyFont="1" applyFill="1" applyAlignment="1">
      <alignment vertical="center"/>
    </xf>
    <xf numFmtId="44" fontId="11" fillId="3" borderId="0" xfId="0" applyNumberFormat="1" applyFont="1" applyFill="1"/>
    <xf numFmtId="0" fontId="0" fillId="3" borderId="0" xfId="0" applyFill="1"/>
    <xf numFmtId="0" fontId="9" fillId="3" borderId="0" xfId="0" applyFont="1" applyFill="1"/>
    <xf numFmtId="164" fontId="0" fillId="3" borderId="0" xfId="0" applyNumberFormat="1" applyFill="1"/>
    <xf numFmtId="0" fontId="8" fillId="0" borderId="0" xfId="0" applyFont="1"/>
    <xf numFmtId="0" fontId="12" fillId="3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center" wrapText="1"/>
    </xf>
    <xf numFmtId="44" fontId="15" fillId="0" borderId="0" xfId="0" applyNumberFormat="1" applyFont="1"/>
    <xf numFmtId="44" fontId="3" fillId="2" borderId="1" xfId="0" applyNumberFormat="1" applyFont="1" applyFill="1" applyBorder="1"/>
    <xf numFmtId="44" fontId="3" fillId="2" borderId="1" xfId="2" applyFont="1" applyFill="1" applyBorder="1"/>
    <xf numFmtId="44" fontId="3" fillId="0" borderId="0" xfId="2" applyFont="1" applyFill="1" applyBorder="1"/>
    <xf numFmtId="44" fontId="3" fillId="0" borderId="0" xfId="2" applyFont="1" applyFill="1" applyBorder="1" applyAlignment="1">
      <alignment vertical="center"/>
    </xf>
    <xf numFmtId="44" fontId="3" fillId="0" borderId="1" xfId="0" applyNumberFormat="1" applyFont="1" applyBorder="1"/>
    <xf numFmtId="44" fontId="3" fillId="0" borderId="0" xfId="2" applyFont="1" applyFill="1"/>
    <xf numFmtId="44" fontId="11" fillId="0" borderId="0" xfId="0" applyNumberFormat="1" applyFont="1"/>
    <xf numFmtId="44" fontId="3" fillId="0" borderId="0" xfId="2" applyFont="1" applyFill="1" applyAlignment="1">
      <alignment vertic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A168-5B69-4960-AE2D-11224FA0148C}">
  <sheetPr>
    <pageSetUpPr fitToPage="1"/>
  </sheetPr>
  <dimension ref="A2:U143"/>
  <sheetViews>
    <sheetView tabSelected="1" zoomScale="40" zoomScaleNormal="40" workbookViewId="0">
      <pane ySplit="4" topLeftCell="A106" activePane="bottomLeft" state="frozen"/>
      <selection pane="bottomLeft" activeCell="B125" sqref="B125"/>
    </sheetView>
  </sheetViews>
  <sheetFormatPr defaultRowHeight="31.2" x14ac:dyDescent="0.6"/>
  <cols>
    <col min="1" max="1" width="9.88671875" style="77" bestFit="1" customWidth="1"/>
    <col min="2" max="2" width="126.33203125" style="5" customWidth="1"/>
    <col min="3" max="3" width="45" style="6" customWidth="1"/>
    <col min="4" max="4" width="12.6640625" style="5" bestFit="1" customWidth="1"/>
    <col min="5" max="5" width="45" style="6" customWidth="1"/>
    <col min="6" max="6" width="8.88671875" style="5"/>
    <col min="7" max="7" width="45" style="6" customWidth="1"/>
    <col min="8" max="8" width="8.88671875" style="5"/>
    <col min="9" max="9" width="45" style="6" customWidth="1"/>
    <col min="10" max="10" width="10.77734375" style="5" bestFit="1" customWidth="1"/>
    <col min="11" max="11" width="45" style="35" customWidth="1"/>
    <col min="12" max="12" width="8.88671875" style="5"/>
    <col min="13" max="13" width="45" style="35" hidden="1" customWidth="1"/>
    <col min="14" max="14" width="12.6640625" style="5" bestFit="1" customWidth="1"/>
    <col min="15" max="15" width="48.44140625" style="57" bestFit="1" customWidth="1"/>
    <col min="16" max="16" width="8.88671875" style="5"/>
    <col min="17" max="17" width="255.5546875" style="63" customWidth="1"/>
    <col min="18" max="18" width="39.44140625" style="5" customWidth="1"/>
    <col min="19" max="19" width="24.109375" style="5" bestFit="1" customWidth="1"/>
    <col min="20" max="20" width="34.5546875" style="5" bestFit="1" customWidth="1"/>
    <col min="21" max="16384" width="8.88671875" style="5"/>
  </cols>
  <sheetData>
    <row r="2" spans="1:17" x14ac:dyDescent="0.6">
      <c r="B2" s="7" t="s">
        <v>118</v>
      </c>
    </row>
    <row r="4" spans="1:17" s="24" customFormat="1" ht="93.6" x14ac:dyDescent="0.3">
      <c r="A4" s="78"/>
      <c r="B4" s="40" t="s">
        <v>1</v>
      </c>
      <c r="C4" s="41" t="s">
        <v>119</v>
      </c>
      <c r="D4" s="42"/>
      <c r="E4" s="41" t="s">
        <v>120</v>
      </c>
      <c r="F4" s="43"/>
      <c r="G4" s="41" t="s">
        <v>121</v>
      </c>
      <c r="H4" s="43"/>
      <c r="I4" s="41" t="s">
        <v>122</v>
      </c>
      <c r="J4" s="43"/>
      <c r="K4" s="44" t="s">
        <v>118</v>
      </c>
      <c r="L4" s="43"/>
      <c r="M4" s="44" t="s">
        <v>123</v>
      </c>
      <c r="N4" s="43"/>
      <c r="O4" s="58" t="s">
        <v>183</v>
      </c>
      <c r="P4" s="45"/>
      <c r="Q4" s="64" t="s">
        <v>149</v>
      </c>
    </row>
    <row r="6" spans="1:17" x14ac:dyDescent="0.6">
      <c r="B6" s="10" t="s">
        <v>2</v>
      </c>
    </row>
    <row r="7" spans="1:17" x14ac:dyDescent="0.6">
      <c r="A7" s="77">
        <v>1</v>
      </c>
      <c r="B7" s="5" t="s">
        <v>3</v>
      </c>
      <c r="C7" s="6">
        <v>5079</v>
      </c>
      <c r="E7" s="6">
        <v>5150</v>
      </c>
      <c r="G7" s="6">
        <v>146.35</v>
      </c>
      <c r="I7" s="6">
        <v>5150</v>
      </c>
      <c r="K7" s="35">
        <v>5350</v>
      </c>
      <c r="M7" s="35">
        <f>C7-I7</f>
        <v>-71</v>
      </c>
      <c r="O7" s="6">
        <f t="shared" ref="O7:O23" si="0">K7-E7</f>
        <v>200</v>
      </c>
      <c r="Q7" s="63" t="s">
        <v>132</v>
      </c>
    </row>
    <row r="8" spans="1:17" x14ac:dyDescent="0.6">
      <c r="A8" s="77">
        <v>2</v>
      </c>
      <c r="B8" s="5" t="s">
        <v>4</v>
      </c>
      <c r="C8" s="6">
        <v>549</v>
      </c>
      <c r="E8" s="6">
        <v>2500</v>
      </c>
      <c r="G8" s="6">
        <v>809.15</v>
      </c>
      <c r="I8" s="6">
        <v>2500</v>
      </c>
      <c r="K8" s="35">
        <v>2500</v>
      </c>
      <c r="M8" s="35">
        <f t="shared" ref="M8:M22" si="1">C8-I8</f>
        <v>-1951</v>
      </c>
      <c r="O8" s="6">
        <f t="shared" si="0"/>
        <v>0</v>
      </c>
      <c r="Q8" s="63" t="s">
        <v>82</v>
      </c>
    </row>
    <row r="9" spans="1:17" x14ac:dyDescent="0.6">
      <c r="A9" s="77">
        <v>3</v>
      </c>
      <c r="B9" s="5" t="s">
        <v>5</v>
      </c>
      <c r="C9" s="6">
        <v>463</v>
      </c>
      <c r="E9" s="6">
        <v>525</v>
      </c>
      <c r="G9" s="6">
        <v>40.89</v>
      </c>
      <c r="I9" s="6">
        <v>525</v>
      </c>
      <c r="K9" s="35">
        <v>550</v>
      </c>
      <c r="M9" s="35">
        <f t="shared" si="1"/>
        <v>-62</v>
      </c>
      <c r="O9" s="6">
        <f t="shared" si="0"/>
        <v>25</v>
      </c>
    </row>
    <row r="10" spans="1:17" x14ac:dyDescent="0.6">
      <c r="A10" s="77">
        <v>4</v>
      </c>
      <c r="B10" s="5" t="s">
        <v>6</v>
      </c>
      <c r="C10" s="6">
        <v>645</v>
      </c>
      <c r="E10" s="6">
        <v>850</v>
      </c>
      <c r="G10" s="6">
        <v>365</v>
      </c>
      <c r="I10" s="6">
        <v>850</v>
      </c>
      <c r="K10" s="35">
        <v>850</v>
      </c>
      <c r="M10" s="35">
        <f t="shared" si="1"/>
        <v>-205</v>
      </c>
      <c r="O10" s="57">
        <f t="shared" si="0"/>
        <v>0</v>
      </c>
      <c r="Q10" s="63" t="s">
        <v>87</v>
      </c>
    </row>
    <row r="11" spans="1:17" x14ac:dyDescent="0.6">
      <c r="A11" s="77">
        <v>5</v>
      </c>
      <c r="B11" s="5" t="s">
        <v>76</v>
      </c>
      <c r="C11" s="6">
        <v>2439</v>
      </c>
      <c r="E11" s="6">
        <v>2600</v>
      </c>
      <c r="G11" s="56">
        <v>1653.83</v>
      </c>
      <c r="I11" s="6">
        <v>2600</v>
      </c>
      <c r="K11" s="94">
        <v>2710</v>
      </c>
      <c r="M11" s="94">
        <f t="shared" si="1"/>
        <v>-161</v>
      </c>
      <c r="O11" s="6">
        <f t="shared" si="0"/>
        <v>110</v>
      </c>
      <c r="Q11" s="63" t="s">
        <v>83</v>
      </c>
    </row>
    <row r="12" spans="1:17" x14ac:dyDescent="0.6">
      <c r="A12" s="77">
        <v>6</v>
      </c>
      <c r="B12" s="5" t="s">
        <v>7</v>
      </c>
      <c r="C12" s="6">
        <v>6985</v>
      </c>
      <c r="E12" s="6">
        <v>4500</v>
      </c>
      <c r="G12" s="6">
        <v>1601.52</v>
      </c>
      <c r="I12" s="6">
        <v>4000</v>
      </c>
      <c r="K12" s="94">
        <v>4700</v>
      </c>
      <c r="M12" s="94">
        <f>C12-I12</f>
        <v>2985</v>
      </c>
      <c r="O12" s="6">
        <f t="shared" si="0"/>
        <v>200</v>
      </c>
      <c r="Q12" s="63" t="s">
        <v>84</v>
      </c>
    </row>
    <row r="13" spans="1:17" x14ac:dyDescent="0.6">
      <c r="A13" s="77">
        <v>7</v>
      </c>
      <c r="B13" s="5" t="s">
        <v>8</v>
      </c>
      <c r="C13" s="6">
        <v>4444</v>
      </c>
      <c r="E13" s="6">
        <v>8000</v>
      </c>
      <c r="G13" s="6">
        <v>2800</v>
      </c>
      <c r="I13" s="6">
        <v>8000</v>
      </c>
      <c r="K13" s="94">
        <v>8000</v>
      </c>
      <c r="M13" s="94">
        <f t="shared" si="1"/>
        <v>-3556</v>
      </c>
      <c r="O13" s="57">
        <f t="shared" si="0"/>
        <v>0</v>
      </c>
      <c r="Q13" s="63" t="s">
        <v>124</v>
      </c>
    </row>
    <row r="14" spans="1:17" ht="62.4" x14ac:dyDescent="0.6">
      <c r="A14" s="77">
        <v>8</v>
      </c>
      <c r="B14" s="5" t="s">
        <v>9</v>
      </c>
      <c r="C14" s="6">
        <v>3185</v>
      </c>
      <c r="E14" s="6">
        <v>4830</v>
      </c>
      <c r="G14" s="6">
        <v>2076.9</v>
      </c>
      <c r="I14" s="6">
        <v>4154</v>
      </c>
      <c r="K14" s="94">
        <v>4250</v>
      </c>
      <c r="M14" s="94">
        <f t="shared" si="1"/>
        <v>-969</v>
      </c>
      <c r="O14" s="61">
        <f t="shared" si="0"/>
        <v>-580</v>
      </c>
      <c r="Q14" s="63" t="s">
        <v>205</v>
      </c>
    </row>
    <row r="15" spans="1:17" x14ac:dyDescent="0.6">
      <c r="A15" s="77">
        <v>9</v>
      </c>
      <c r="B15" s="5" t="s">
        <v>10</v>
      </c>
      <c r="C15" s="6">
        <v>5262</v>
      </c>
      <c r="E15" s="6">
        <v>7000</v>
      </c>
      <c r="G15" s="6">
        <v>3225.28</v>
      </c>
      <c r="I15" s="6">
        <v>7000</v>
      </c>
      <c r="K15" s="94">
        <v>8000</v>
      </c>
      <c r="M15" s="94">
        <f t="shared" si="1"/>
        <v>-1738</v>
      </c>
      <c r="O15" s="57">
        <f t="shared" si="0"/>
        <v>1000</v>
      </c>
      <c r="Q15" s="63" t="s">
        <v>221</v>
      </c>
    </row>
    <row r="16" spans="1:17" x14ac:dyDescent="0.6">
      <c r="A16" s="77">
        <v>10</v>
      </c>
      <c r="B16" s="5" t="s">
        <v>11</v>
      </c>
      <c r="C16" s="6">
        <v>3316</v>
      </c>
      <c r="E16" s="6">
        <v>3300</v>
      </c>
      <c r="G16" s="6">
        <v>1700.46</v>
      </c>
      <c r="I16" s="6">
        <v>3450</v>
      </c>
      <c r="K16" s="94">
        <v>3600</v>
      </c>
      <c r="M16" s="94">
        <f t="shared" si="1"/>
        <v>-134</v>
      </c>
      <c r="O16" s="6">
        <f t="shared" si="0"/>
        <v>300</v>
      </c>
      <c r="Q16" s="63" t="s">
        <v>86</v>
      </c>
    </row>
    <row r="17" spans="1:21" s="67" customFormat="1" ht="62.4" x14ac:dyDescent="0.3">
      <c r="A17" s="76">
        <v>11</v>
      </c>
      <c r="B17" s="67" t="s">
        <v>12</v>
      </c>
      <c r="C17" s="68">
        <v>2317</v>
      </c>
      <c r="E17" s="68">
        <v>4725</v>
      </c>
      <c r="G17" s="68">
        <v>1689.25</v>
      </c>
      <c r="I17" s="68">
        <v>4000</v>
      </c>
      <c r="K17" s="96">
        <v>4200</v>
      </c>
      <c r="M17" s="96">
        <f t="shared" si="1"/>
        <v>-1683</v>
      </c>
      <c r="O17" s="70">
        <f t="shared" si="0"/>
        <v>-525</v>
      </c>
      <c r="Q17" s="71" t="s">
        <v>204</v>
      </c>
    </row>
    <row r="18" spans="1:21" x14ac:dyDescent="0.6">
      <c r="A18" s="77">
        <v>12</v>
      </c>
      <c r="B18" s="5" t="s">
        <v>50</v>
      </c>
      <c r="C18" s="6">
        <v>3622</v>
      </c>
      <c r="E18" s="6">
        <v>4000</v>
      </c>
      <c r="G18" s="6">
        <v>130.56</v>
      </c>
      <c r="I18" s="6">
        <v>4000</v>
      </c>
      <c r="K18" s="94">
        <v>4250</v>
      </c>
      <c r="M18" s="94">
        <f t="shared" si="1"/>
        <v>-378</v>
      </c>
      <c r="O18" s="6">
        <f t="shared" si="0"/>
        <v>250</v>
      </c>
      <c r="Q18" s="65" t="s">
        <v>156</v>
      </c>
    </row>
    <row r="19" spans="1:21" x14ac:dyDescent="0.6">
      <c r="A19" s="77">
        <v>13</v>
      </c>
      <c r="B19" s="5" t="s">
        <v>51</v>
      </c>
      <c r="C19" s="6">
        <v>0</v>
      </c>
      <c r="E19" s="6">
        <v>0</v>
      </c>
      <c r="G19" s="95"/>
      <c r="I19" s="6">
        <v>0</v>
      </c>
      <c r="K19" s="94">
        <v>0</v>
      </c>
      <c r="M19" s="94">
        <f t="shared" si="1"/>
        <v>0</v>
      </c>
      <c r="O19" s="57">
        <f t="shared" si="0"/>
        <v>0</v>
      </c>
      <c r="Q19" s="63" t="s">
        <v>157</v>
      </c>
    </row>
    <row r="20" spans="1:21" x14ac:dyDescent="0.6">
      <c r="A20" s="77">
        <v>14</v>
      </c>
      <c r="B20" s="5" t="s">
        <v>13</v>
      </c>
      <c r="C20" s="6">
        <v>450</v>
      </c>
      <c r="E20" s="6">
        <v>450</v>
      </c>
      <c r="G20" s="6">
        <v>162.75</v>
      </c>
      <c r="I20" s="6">
        <v>450</v>
      </c>
      <c r="K20" s="94">
        <v>450</v>
      </c>
      <c r="M20" s="94">
        <f t="shared" si="1"/>
        <v>0</v>
      </c>
      <c r="O20" s="57">
        <f t="shared" si="0"/>
        <v>0</v>
      </c>
      <c r="Q20" s="63" t="s">
        <v>85</v>
      </c>
    </row>
    <row r="21" spans="1:21" x14ac:dyDescent="0.6">
      <c r="A21" s="77">
        <v>15</v>
      </c>
      <c r="B21" s="5" t="s">
        <v>14</v>
      </c>
      <c r="C21" s="6">
        <v>512</v>
      </c>
      <c r="E21" s="6">
        <v>2450</v>
      </c>
      <c r="G21" s="6">
        <v>1944.22</v>
      </c>
      <c r="I21" s="6">
        <v>2450</v>
      </c>
      <c r="K21" s="94">
        <v>2450</v>
      </c>
      <c r="M21" s="94">
        <f t="shared" si="1"/>
        <v>-1938</v>
      </c>
      <c r="O21" s="57">
        <f t="shared" si="0"/>
        <v>0</v>
      </c>
      <c r="Q21" s="63" t="s">
        <v>168</v>
      </c>
    </row>
    <row r="22" spans="1:21" x14ac:dyDescent="0.6">
      <c r="A22" s="77">
        <v>16</v>
      </c>
      <c r="B22" s="5" t="s">
        <v>16</v>
      </c>
      <c r="C22" s="6">
        <v>115394</v>
      </c>
      <c r="E22" s="6">
        <v>0</v>
      </c>
      <c r="G22" s="95"/>
      <c r="I22" s="6">
        <v>0</v>
      </c>
      <c r="K22" s="94">
        <v>0</v>
      </c>
      <c r="M22" s="94">
        <f t="shared" si="1"/>
        <v>115394</v>
      </c>
      <c r="O22" s="57">
        <f t="shared" si="0"/>
        <v>0</v>
      </c>
      <c r="Q22" s="63" t="s">
        <v>158</v>
      </c>
    </row>
    <row r="23" spans="1:21" x14ac:dyDescent="0.6">
      <c r="A23" s="77">
        <v>17</v>
      </c>
      <c r="B23" s="5" t="s">
        <v>52</v>
      </c>
      <c r="C23" s="6">
        <v>25294</v>
      </c>
      <c r="E23" s="6">
        <v>22000</v>
      </c>
      <c r="G23" s="6">
        <v>24201.17</v>
      </c>
      <c r="I23" s="6">
        <v>22000</v>
      </c>
      <c r="K23" s="94">
        <v>23000</v>
      </c>
      <c r="M23" s="94">
        <f>C23-I23</f>
        <v>3294</v>
      </c>
      <c r="O23" s="57">
        <f t="shared" si="0"/>
        <v>1000</v>
      </c>
      <c r="Q23" s="86" t="s">
        <v>203</v>
      </c>
    </row>
    <row r="25" spans="1:21" x14ac:dyDescent="0.6">
      <c r="B25" s="11" t="s">
        <v>103</v>
      </c>
      <c r="C25" s="12">
        <f>SUM(C7:C23)</f>
        <v>179956</v>
      </c>
      <c r="D25" s="12"/>
      <c r="E25" s="12">
        <f>SUM(E7:E23)</f>
        <v>72880</v>
      </c>
      <c r="F25" s="12"/>
      <c r="G25" s="12">
        <f>SUM(G7:G23)</f>
        <v>42547.33</v>
      </c>
      <c r="H25" s="12"/>
      <c r="I25" s="12">
        <f>SUM(I7:I23)</f>
        <v>71129</v>
      </c>
      <c r="J25" s="12"/>
      <c r="K25" s="12">
        <f>SUM(K7:K23)</f>
        <v>74860</v>
      </c>
      <c r="L25" s="12"/>
      <c r="M25" s="12">
        <f>SUM(M7:M23)</f>
        <v>108827</v>
      </c>
      <c r="N25" s="12"/>
      <c r="O25" s="59">
        <f>SUM(O7:O23)</f>
        <v>1980</v>
      </c>
    </row>
    <row r="27" spans="1:21" x14ac:dyDescent="0.6">
      <c r="B27" s="10" t="s">
        <v>18</v>
      </c>
      <c r="T27" s="7"/>
      <c r="U27" s="7"/>
    </row>
    <row r="28" spans="1:21" ht="62.4" x14ac:dyDescent="0.6">
      <c r="A28" s="77">
        <v>18</v>
      </c>
      <c r="B28" s="5" t="s">
        <v>18</v>
      </c>
      <c r="C28" s="6">
        <v>0</v>
      </c>
      <c r="E28" s="6">
        <v>205000</v>
      </c>
      <c r="G28" s="6">
        <v>0</v>
      </c>
      <c r="I28" s="6">
        <v>265196</v>
      </c>
      <c r="K28" s="35">
        <v>278000</v>
      </c>
      <c r="M28" s="35">
        <f>C28-I28</f>
        <v>-265196</v>
      </c>
      <c r="O28" s="57">
        <f>K28-E28</f>
        <v>73000</v>
      </c>
      <c r="Q28" s="63" t="s">
        <v>217</v>
      </c>
      <c r="T28" s="7"/>
      <c r="U28" s="7"/>
    </row>
    <row r="29" spans="1:21" x14ac:dyDescent="0.6">
      <c r="B29" s="13" t="s">
        <v>19</v>
      </c>
      <c r="C29" s="14">
        <v>17232</v>
      </c>
      <c r="D29" s="13"/>
      <c r="E29" s="14">
        <v>0</v>
      </c>
      <c r="F29" s="13"/>
      <c r="G29" s="14">
        <v>12332.8</v>
      </c>
      <c r="I29" s="6">
        <v>0</v>
      </c>
      <c r="K29" s="35">
        <v>0</v>
      </c>
      <c r="O29" s="57">
        <f>K29-E29</f>
        <v>0</v>
      </c>
      <c r="T29" s="7"/>
      <c r="U29" s="7"/>
    </row>
    <row r="30" spans="1:21" x14ac:dyDescent="0.6">
      <c r="B30" s="13" t="s">
        <v>20</v>
      </c>
      <c r="C30" s="14">
        <v>24032</v>
      </c>
      <c r="D30" s="13"/>
      <c r="E30" s="14">
        <v>0</v>
      </c>
      <c r="F30" s="13"/>
      <c r="G30" s="14">
        <v>19045.45</v>
      </c>
      <c r="I30" s="6">
        <v>0</v>
      </c>
      <c r="K30" s="35">
        <v>0</v>
      </c>
      <c r="O30" s="57">
        <f>K30-E30</f>
        <v>0</v>
      </c>
      <c r="T30" s="7"/>
      <c r="U30" s="7"/>
    </row>
    <row r="31" spans="1:21" x14ac:dyDescent="0.6">
      <c r="B31" s="13" t="s">
        <v>21</v>
      </c>
      <c r="C31" s="14">
        <v>188845</v>
      </c>
      <c r="D31" s="13"/>
      <c r="E31" s="14">
        <v>0</v>
      </c>
      <c r="F31" s="13"/>
      <c r="G31" s="14">
        <v>101161.09</v>
      </c>
      <c r="I31" s="6">
        <v>0</v>
      </c>
      <c r="K31" s="35">
        <v>0</v>
      </c>
      <c r="O31" s="57">
        <f>K31-E31</f>
        <v>0</v>
      </c>
      <c r="T31" s="7"/>
      <c r="U31" s="7"/>
    </row>
    <row r="32" spans="1:21" x14ac:dyDescent="0.6">
      <c r="B32" s="13" t="s">
        <v>117</v>
      </c>
      <c r="C32" s="14">
        <v>39</v>
      </c>
      <c r="D32" s="13"/>
      <c r="E32" s="14"/>
      <c r="F32" s="13"/>
      <c r="G32" s="14">
        <v>59</v>
      </c>
      <c r="O32" s="57">
        <f>K32-E32</f>
        <v>0</v>
      </c>
      <c r="T32" s="7"/>
      <c r="U32" s="7"/>
    </row>
    <row r="33" spans="1:21" x14ac:dyDescent="0.6">
      <c r="T33" s="7"/>
      <c r="U33" s="7"/>
    </row>
    <row r="34" spans="1:21" x14ac:dyDescent="0.6">
      <c r="B34" s="11" t="s">
        <v>104</v>
      </c>
      <c r="C34" s="12">
        <f>SUM(C29:C32)</f>
        <v>230148</v>
      </c>
      <c r="D34" s="12"/>
      <c r="E34" s="12">
        <f>SUM(E28:E32)</f>
        <v>205000</v>
      </c>
      <c r="F34" s="12"/>
      <c r="G34" s="12">
        <f t="shared" ref="G34:O34" si="2">SUM(G28:G32)</f>
        <v>132598.34</v>
      </c>
      <c r="H34" s="12"/>
      <c r="I34" s="12">
        <f t="shared" si="2"/>
        <v>265196</v>
      </c>
      <c r="J34" s="12"/>
      <c r="K34" s="12">
        <f t="shared" si="2"/>
        <v>278000</v>
      </c>
      <c r="L34" s="12"/>
      <c r="M34" s="12">
        <f t="shared" si="2"/>
        <v>-265196</v>
      </c>
      <c r="N34" s="12"/>
      <c r="O34" s="59">
        <f t="shared" si="2"/>
        <v>73000</v>
      </c>
      <c r="T34" s="7"/>
      <c r="U34" s="7"/>
    </row>
    <row r="35" spans="1:21" x14ac:dyDescent="0.6">
      <c r="T35" s="7"/>
      <c r="U35" s="7"/>
    </row>
    <row r="36" spans="1:21" x14ac:dyDescent="0.6">
      <c r="B36" s="10" t="s">
        <v>22</v>
      </c>
      <c r="K36" s="94"/>
      <c r="T36" s="7"/>
      <c r="U36" s="7"/>
    </row>
    <row r="37" spans="1:21" x14ac:dyDescent="0.6">
      <c r="A37" s="77">
        <v>19</v>
      </c>
      <c r="B37" s="5" t="s">
        <v>23</v>
      </c>
      <c r="C37" s="6">
        <v>0</v>
      </c>
      <c r="E37" s="6">
        <v>3500</v>
      </c>
      <c r="G37" s="6">
        <v>8068.83</v>
      </c>
      <c r="I37" s="6">
        <v>8069</v>
      </c>
      <c r="K37" s="94">
        <v>8500</v>
      </c>
      <c r="M37" s="35">
        <f t="shared" ref="M37:M40" si="3">C37-I37</f>
        <v>-8069</v>
      </c>
      <c r="O37" s="57">
        <f>K37-E37</f>
        <v>5000</v>
      </c>
      <c r="Q37" s="63" t="s">
        <v>150</v>
      </c>
      <c r="T37" s="7"/>
      <c r="U37" s="7"/>
    </row>
    <row r="38" spans="1:21" ht="62.4" x14ac:dyDescent="0.6">
      <c r="A38" s="77">
        <v>20</v>
      </c>
      <c r="B38" s="5" t="s">
        <v>24</v>
      </c>
      <c r="C38" s="6">
        <v>32108</v>
      </c>
      <c r="E38" s="6">
        <v>30000</v>
      </c>
      <c r="G38" s="6">
        <v>14265.97</v>
      </c>
      <c r="I38" s="6">
        <v>16000</v>
      </c>
      <c r="K38" s="94">
        <v>20000</v>
      </c>
      <c r="M38" s="35">
        <f t="shared" si="3"/>
        <v>16108</v>
      </c>
      <c r="O38" s="61">
        <f>K38-E38</f>
        <v>-10000</v>
      </c>
      <c r="Q38" s="65" t="s">
        <v>202</v>
      </c>
    </row>
    <row r="39" spans="1:21" x14ac:dyDescent="0.6">
      <c r="A39" s="77">
        <v>21</v>
      </c>
      <c r="B39" s="5" t="s">
        <v>81</v>
      </c>
      <c r="C39" s="6">
        <v>22145</v>
      </c>
      <c r="E39" s="6">
        <v>26250</v>
      </c>
      <c r="G39" s="6">
        <v>14908.93</v>
      </c>
      <c r="I39" s="6">
        <v>26250</v>
      </c>
      <c r="K39" s="94">
        <v>27500</v>
      </c>
      <c r="M39" s="35">
        <f t="shared" si="3"/>
        <v>-4105</v>
      </c>
      <c r="O39" s="57">
        <f>K39-E39</f>
        <v>1250</v>
      </c>
      <c r="Q39" s="63" t="s">
        <v>159</v>
      </c>
    </row>
    <row r="40" spans="1:21" x14ac:dyDescent="0.6">
      <c r="A40" s="77">
        <v>22</v>
      </c>
      <c r="B40" s="5" t="s">
        <v>53</v>
      </c>
      <c r="C40" s="6">
        <v>6307</v>
      </c>
      <c r="E40" s="6">
        <v>6800</v>
      </c>
      <c r="G40" s="6">
        <v>2814.48</v>
      </c>
      <c r="I40" s="6">
        <v>6800</v>
      </c>
      <c r="K40" s="94">
        <v>7100</v>
      </c>
      <c r="M40" s="35">
        <f t="shared" si="3"/>
        <v>-493</v>
      </c>
      <c r="O40" s="57">
        <f>K40-E40</f>
        <v>300</v>
      </c>
      <c r="Q40" s="63" t="s">
        <v>167</v>
      </c>
    </row>
    <row r="41" spans="1:21" x14ac:dyDescent="0.6">
      <c r="S41" s="7"/>
      <c r="T41" s="7"/>
    </row>
    <row r="42" spans="1:21" x14ac:dyDescent="0.6">
      <c r="B42" s="11" t="s">
        <v>105</v>
      </c>
      <c r="C42" s="12">
        <f>SUM(C37:C40)</f>
        <v>60560</v>
      </c>
      <c r="D42" s="12"/>
      <c r="E42" s="12">
        <f>SUM(E37:E40)</f>
        <v>66550</v>
      </c>
      <c r="F42" s="12"/>
      <c r="G42" s="12">
        <f>SUM(G37:G40)</f>
        <v>40058.21</v>
      </c>
      <c r="H42" s="12"/>
      <c r="I42" s="12">
        <f>SUM(I37:I40)</f>
        <v>57119</v>
      </c>
      <c r="J42" s="12"/>
      <c r="K42" s="36">
        <f>SUM(K37:K40)</f>
        <v>63100</v>
      </c>
      <c r="L42" s="12"/>
      <c r="M42" s="36">
        <f>SUM(M37:M40)</f>
        <v>3441</v>
      </c>
      <c r="N42" s="12"/>
      <c r="O42" s="62">
        <f>SUM(O37:O40)</f>
        <v>-3450</v>
      </c>
    </row>
    <row r="44" spans="1:21" x14ac:dyDescent="0.6">
      <c r="B44" s="10" t="s">
        <v>25</v>
      </c>
    </row>
    <row r="45" spans="1:21" x14ac:dyDescent="0.6">
      <c r="A45" s="77">
        <v>23</v>
      </c>
      <c r="B45" s="5" t="s">
        <v>26</v>
      </c>
      <c r="C45" s="6">
        <v>420</v>
      </c>
      <c r="E45" s="6">
        <v>750</v>
      </c>
      <c r="G45" s="6">
        <v>0</v>
      </c>
      <c r="I45" s="6">
        <v>500</v>
      </c>
      <c r="K45" s="35">
        <v>550</v>
      </c>
      <c r="M45" s="35">
        <f t="shared" ref="M45:M47" si="4">C45-I45</f>
        <v>-80</v>
      </c>
      <c r="O45" s="61">
        <f>K45-E45</f>
        <v>-200</v>
      </c>
      <c r="Q45" s="63" t="s">
        <v>169</v>
      </c>
    </row>
    <row r="46" spans="1:21" x14ac:dyDescent="0.6">
      <c r="A46" s="77">
        <v>24</v>
      </c>
      <c r="B46" s="5" t="s">
        <v>27</v>
      </c>
      <c r="C46" s="6">
        <v>1790</v>
      </c>
      <c r="E46" s="6">
        <v>1850</v>
      </c>
      <c r="G46" s="6">
        <v>0</v>
      </c>
      <c r="I46" s="6">
        <v>1850</v>
      </c>
      <c r="K46" s="35">
        <v>2000</v>
      </c>
      <c r="M46" s="35">
        <f t="shared" si="4"/>
        <v>-60</v>
      </c>
      <c r="O46" s="6">
        <f>K46-E46</f>
        <v>150</v>
      </c>
      <c r="Q46" s="63" t="s">
        <v>170</v>
      </c>
    </row>
    <row r="47" spans="1:21" x14ac:dyDescent="0.6">
      <c r="A47" s="77">
        <v>25</v>
      </c>
      <c r="B47" s="5" t="s">
        <v>28</v>
      </c>
      <c r="C47" s="6">
        <v>6973</v>
      </c>
      <c r="E47" s="6">
        <v>12750</v>
      </c>
      <c r="G47" s="6">
        <v>0</v>
      </c>
      <c r="I47" s="6">
        <v>12750</v>
      </c>
      <c r="K47" s="35">
        <v>12750</v>
      </c>
      <c r="M47" s="35">
        <f t="shared" si="4"/>
        <v>-5777</v>
      </c>
      <c r="O47" s="6">
        <f>K47-E47</f>
        <v>0</v>
      </c>
      <c r="Q47" s="63" t="s">
        <v>171</v>
      </c>
    </row>
    <row r="49" spans="1:17" x14ac:dyDescent="0.6">
      <c r="B49" s="11" t="s">
        <v>106</v>
      </c>
      <c r="C49" s="12">
        <v>9182</v>
      </c>
      <c r="D49" s="12"/>
      <c r="E49" s="12">
        <f>SUM(E45:E47)</f>
        <v>15350</v>
      </c>
      <c r="F49" s="12"/>
      <c r="G49" s="12">
        <f>SUM(G45:G47)</f>
        <v>0</v>
      </c>
      <c r="H49" s="12"/>
      <c r="I49" s="12">
        <f>SUM(I45:I47)</f>
        <v>15100</v>
      </c>
      <c r="J49" s="12"/>
      <c r="K49" s="36">
        <f>SUM(K45:K47)</f>
        <v>15300</v>
      </c>
      <c r="L49" s="12"/>
      <c r="M49" s="36">
        <f>SUM(M45:M47)</f>
        <v>-5917</v>
      </c>
      <c r="N49" s="12"/>
      <c r="O49" s="62">
        <f>SUM(O45:O47)</f>
        <v>-50</v>
      </c>
    </row>
    <row r="51" spans="1:17" x14ac:dyDescent="0.6">
      <c r="B51" s="10" t="s">
        <v>29</v>
      </c>
    </row>
    <row r="52" spans="1:17" x14ac:dyDescent="0.6">
      <c r="A52" s="77">
        <v>26</v>
      </c>
      <c r="B52" s="5" t="s">
        <v>79</v>
      </c>
      <c r="C52" s="6">
        <v>3243</v>
      </c>
      <c r="E52" s="6">
        <v>3000</v>
      </c>
      <c r="G52" s="6">
        <v>440</v>
      </c>
      <c r="I52" s="6">
        <v>0</v>
      </c>
      <c r="K52" s="35">
        <v>0</v>
      </c>
      <c r="M52" s="35">
        <f t="shared" ref="M52" si="5">C52-I52</f>
        <v>3243</v>
      </c>
      <c r="O52" s="61">
        <f>K52-E52</f>
        <v>-3000</v>
      </c>
      <c r="Q52" s="63" t="s">
        <v>160</v>
      </c>
    </row>
    <row r="54" spans="1:17" x14ac:dyDescent="0.6">
      <c r="B54" s="11" t="s">
        <v>107</v>
      </c>
      <c r="C54" s="12">
        <f>SUM(C52)</f>
        <v>3243</v>
      </c>
      <c r="D54" s="12"/>
      <c r="E54" s="12">
        <f>SUM(E52)</f>
        <v>3000</v>
      </c>
      <c r="F54" s="12"/>
      <c r="G54" s="12">
        <f>SUM(G52)</f>
        <v>440</v>
      </c>
      <c r="H54" s="12"/>
      <c r="I54" s="12">
        <f>SUM(I52)</f>
        <v>0</v>
      </c>
      <c r="J54" s="12"/>
      <c r="K54" s="36">
        <f>SUM(K52)</f>
        <v>0</v>
      </c>
      <c r="L54" s="12"/>
      <c r="M54" s="36">
        <f>SUM(M52)</f>
        <v>3243</v>
      </c>
      <c r="N54" s="12"/>
      <c r="O54" s="62">
        <f>SUM(O52)</f>
        <v>-3000</v>
      </c>
    </row>
    <row r="56" spans="1:17" x14ac:dyDescent="0.6">
      <c r="B56" s="10" t="s">
        <v>31</v>
      </c>
    </row>
    <row r="57" spans="1:17" x14ac:dyDescent="0.6">
      <c r="A57" s="77">
        <v>27</v>
      </c>
      <c r="B57" s="5" t="s">
        <v>33</v>
      </c>
      <c r="C57" s="6">
        <v>2752</v>
      </c>
      <c r="E57" s="6">
        <v>3850</v>
      </c>
      <c r="G57" s="6">
        <v>4022.16</v>
      </c>
      <c r="I57" s="6">
        <v>4250</v>
      </c>
      <c r="K57" s="35">
        <v>4350</v>
      </c>
      <c r="M57" s="35">
        <f>C57-I57</f>
        <v>-1498</v>
      </c>
      <c r="O57" s="6">
        <f>K57-E57</f>
        <v>500</v>
      </c>
      <c r="Q57" s="63" t="s">
        <v>161</v>
      </c>
    </row>
    <row r="58" spans="1:17" x14ac:dyDescent="0.6">
      <c r="A58" s="77">
        <v>28</v>
      </c>
      <c r="B58" s="5" t="s">
        <v>30</v>
      </c>
      <c r="C58" s="6">
        <v>2313</v>
      </c>
      <c r="E58" s="6">
        <v>4000</v>
      </c>
      <c r="G58" s="6">
        <v>0</v>
      </c>
      <c r="I58" s="6">
        <v>4000</v>
      </c>
      <c r="K58" s="35">
        <v>4200</v>
      </c>
      <c r="M58" s="35">
        <f t="shared" ref="M58:M59" si="6">C58-I58</f>
        <v>-1687</v>
      </c>
      <c r="O58" s="6">
        <f>K58-E58</f>
        <v>200</v>
      </c>
      <c r="Q58" s="63" t="s">
        <v>125</v>
      </c>
    </row>
    <row r="59" spans="1:17" x14ac:dyDescent="0.6">
      <c r="A59" s="77">
        <v>29</v>
      </c>
      <c r="B59" s="5" t="s">
        <v>32</v>
      </c>
      <c r="C59" s="6">
        <v>0</v>
      </c>
      <c r="E59" s="6">
        <v>3000</v>
      </c>
      <c r="G59" s="6">
        <v>0</v>
      </c>
      <c r="I59" s="6">
        <v>0</v>
      </c>
      <c r="K59" s="35">
        <v>0</v>
      </c>
      <c r="M59" s="35">
        <f t="shared" si="6"/>
        <v>0</v>
      </c>
      <c r="O59" s="61">
        <f>K59-E59</f>
        <v>-3000</v>
      </c>
      <c r="Q59" s="63" t="s">
        <v>133</v>
      </c>
    </row>
    <row r="61" spans="1:17" x14ac:dyDescent="0.6">
      <c r="B61" s="11" t="s">
        <v>17</v>
      </c>
      <c r="C61" s="12">
        <f>SUM(C57:C59)</f>
        <v>5065</v>
      </c>
      <c r="D61" s="12"/>
      <c r="E61" s="12">
        <f>SUM(E57:E59)</f>
        <v>10850</v>
      </c>
      <c r="F61" s="12"/>
      <c r="G61" s="12">
        <f>SUM(G57:G59)</f>
        <v>4022.16</v>
      </c>
      <c r="H61" s="12"/>
      <c r="I61" s="12">
        <f>SUM(I57:I59)</f>
        <v>8250</v>
      </c>
      <c r="J61" s="12"/>
      <c r="K61" s="36">
        <f>SUM(K57:K59)</f>
        <v>8550</v>
      </c>
      <c r="L61" s="12"/>
      <c r="M61" s="36">
        <f>SUM(M57:M59)</f>
        <v>-3185</v>
      </c>
      <c r="N61" s="12"/>
      <c r="O61" s="62">
        <f>SUM(O57:O59)</f>
        <v>-2300</v>
      </c>
    </row>
    <row r="63" spans="1:17" x14ac:dyDescent="0.6">
      <c r="B63" s="10" t="s">
        <v>34</v>
      </c>
    </row>
    <row r="64" spans="1:17" x14ac:dyDescent="0.6">
      <c r="A64" s="77">
        <v>30</v>
      </c>
      <c r="B64" s="5" t="s">
        <v>35</v>
      </c>
      <c r="C64" s="6">
        <v>3095</v>
      </c>
      <c r="E64" s="6">
        <v>9000</v>
      </c>
      <c r="G64" s="6">
        <v>2415.42</v>
      </c>
      <c r="I64" s="6">
        <v>9000</v>
      </c>
      <c r="K64" s="35">
        <v>9350</v>
      </c>
      <c r="M64" s="38">
        <f>C64-I64</f>
        <v>-5905</v>
      </c>
      <c r="O64" s="6">
        <f>K64-E64</f>
        <v>350</v>
      </c>
      <c r="Q64" s="65"/>
    </row>
    <row r="65" spans="1:18" s="67" customFormat="1" x14ac:dyDescent="0.3">
      <c r="A65" s="76">
        <v>31</v>
      </c>
      <c r="B65" s="67" t="s">
        <v>90</v>
      </c>
      <c r="C65" s="68">
        <v>1821</v>
      </c>
      <c r="E65" s="68">
        <v>500</v>
      </c>
      <c r="G65" s="68">
        <v>1210.75</v>
      </c>
      <c r="I65" s="68">
        <v>1210.75</v>
      </c>
      <c r="K65" s="69">
        <v>1250</v>
      </c>
      <c r="M65" s="69">
        <f t="shared" ref="M65:M66" si="7">C65-I65</f>
        <v>610.25</v>
      </c>
      <c r="O65" s="68">
        <f>K65-E65</f>
        <v>750</v>
      </c>
      <c r="Q65" s="71" t="s">
        <v>201</v>
      </c>
    </row>
    <row r="66" spans="1:18" x14ac:dyDescent="0.6">
      <c r="A66" s="77">
        <v>32</v>
      </c>
      <c r="B66" s="5" t="s">
        <v>91</v>
      </c>
      <c r="C66" s="6">
        <v>283</v>
      </c>
      <c r="E66" s="6">
        <v>1000</v>
      </c>
      <c r="G66" s="6">
        <v>154.08000000000001</v>
      </c>
      <c r="I66" s="6">
        <v>300</v>
      </c>
      <c r="K66" s="35">
        <v>500</v>
      </c>
      <c r="M66" s="38">
        <f t="shared" si="7"/>
        <v>-17</v>
      </c>
      <c r="O66" s="61">
        <f>K66-E66</f>
        <v>-500</v>
      </c>
      <c r="Q66" s="63" t="s">
        <v>176</v>
      </c>
    </row>
    <row r="67" spans="1:18" x14ac:dyDescent="0.6">
      <c r="A67" s="77">
        <v>33</v>
      </c>
      <c r="B67" s="5" t="s">
        <v>36</v>
      </c>
      <c r="C67" s="6">
        <v>0</v>
      </c>
      <c r="E67" s="6">
        <v>1000</v>
      </c>
      <c r="G67" s="6">
        <v>0</v>
      </c>
      <c r="I67" s="6">
        <v>1000</v>
      </c>
      <c r="K67" s="35">
        <v>2500</v>
      </c>
      <c r="M67" s="38">
        <f>C67-I67</f>
        <v>-1000</v>
      </c>
      <c r="O67" s="6">
        <f>K67-E67</f>
        <v>1500</v>
      </c>
      <c r="Q67" s="63" t="s">
        <v>162</v>
      </c>
    </row>
    <row r="69" spans="1:18" x14ac:dyDescent="0.6">
      <c r="B69" s="11" t="s">
        <v>17</v>
      </c>
      <c r="C69" s="12">
        <f>SUM(C64:C67)</f>
        <v>5199</v>
      </c>
      <c r="D69" s="12"/>
      <c r="E69" s="12">
        <f>SUM(E64:E67)</f>
        <v>11500</v>
      </c>
      <c r="F69" s="12"/>
      <c r="G69" s="12">
        <f>SUM(G64:G67)</f>
        <v>3780.25</v>
      </c>
      <c r="H69" s="12"/>
      <c r="I69" s="12">
        <f>SUM(I64:I67)</f>
        <v>11510.75</v>
      </c>
      <c r="J69" s="12"/>
      <c r="K69" s="36">
        <f>SUM(K64:K67)</f>
        <v>13600</v>
      </c>
      <c r="L69" s="12"/>
      <c r="M69" s="39">
        <f>SUM(M64:M67)</f>
        <v>-6311.75</v>
      </c>
      <c r="N69" s="12"/>
      <c r="O69" s="59">
        <f>SUM(O64:O67)</f>
        <v>2100</v>
      </c>
    </row>
    <row r="71" spans="1:18" x14ac:dyDescent="0.6">
      <c r="B71" s="10" t="s">
        <v>37</v>
      </c>
    </row>
    <row r="72" spans="1:18" s="67" customFormat="1" ht="62.4" x14ac:dyDescent="0.3">
      <c r="A72" s="76">
        <v>34</v>
      </c>
      <c r="B72" s="67" t="s">
        <v>38</v>
      </c>
      <c r="C72" s="68">
        <v>13159</v>
      </c>
      <c r="E72" s="68">
        <v>20000</v>
      </c>
      <c r="G72" s="68">
        <v>27297.15</v>
      </c>
      <c r="I72" s="68">
        <v>27297.15</v>
      </c>
      <c r="K72" s="69">
        <v>20000</v>
      </c>
      <c r="M72" s="69">
        <f t="shared" ref="M72:M73" si="8">C72-I72</f>
        <v>-14138.150000000001</v>
      </c>
      <c r="O72" s="68">
        <f>K72-E72</f>
        <v>0</v>
      </c>
      <c r="Q72" s="71" t="s">
        <v>200</v>
      </c>
    </row>
    <row r="73" spans="1:18" x14ac:dyDescent="0.6">
      <c r="A73" s="77">
        <v>35</v>
      </c>
      <c r="B73" s="5" t="s">
        <v>39</v>
      </c>
      <c r="C73" s="6">
        <v>821</v>
      </c>
      <c r="E73" s="6">
        <v>1000</v>
      </c>
      <c r="G73" s="6">
        <v>3</v>
      </c>
      <c r="I73" s="6">
        <v>1000</v>
      </c>
      <c r="K73" s="35">
        <v>1000</v>
      </c>
      <c r="M73" s="35">
        <f t="shared" si="8"/>
        <v>-179</v>
      </c>
      <c r="O73" s="6">
        <f>K73-E73</f>
        <v>0</v>
      </c>
      <c r="Q73" s="63" t="s">
        <v>126</v>
      </c>
    </row>
    <row r="75" spans="1:18" x14ac:dyDescent="0.6">
      <c r="B75" s="11" t="s">
        <v>17</v>
      </c>
      <c r="C75" s="12">
        <f>SUM(C72:C73)</f>
        <v>13980</v>
      </c>
      <c r="D75" s="12"/>
      <c r="E75" s="12">
        <f>SUM(E72:E73)</f>
        <v>21000</v>
      </c>
      <c r="F75" s="12"/>
      <c r="G75" s="12">
        <f>SUM(G72:G73)</f>
        <v>27300.15</v>
      </c>
      <c r="H75" s="12"/>
      <c r="I75" s="12">
        <f>SUM(I72:I73)</f>
        <v>28297.15</v>
      </c>
      <c r="J75" s="12"/>
      <c r="K75" s="36">
        <f>SUM(K72:K73)</f>
        <v>21000</v>
      </c>
      <c r="L75" s="12"/>
      <c r="M75" s="36">
        <f>SUM(M72:M73)</f>
        <v>-14317.150000000001</v>
      </c>
      <c r="N75" s="12"/>
      <c r="O75" s="12">
        <f>SUM(O72:O73)</f>
        <v>0</v>
      </c>
    </row>
    <row r="77" spans="1:18" x14ac:dyDescent="0.6">
      <c r="B77" s="10" t="s">
        <v>179</v>
      </c>
      <c r="R77" s="55"/>
    </row>
    <row r="78" spans="1:18" x14ac:dyDescent="0.6">
      <c r="A78" s="77">
        <v>37</v>
      </c>
      <c r="B78" s="5" t="s">
        <v>71</v>
      </c>
      <c r="C78" s="6">
        <v>0</v>
      </c>
      <c r="E78" s="6">
        <v>0</v>
      </c>
      <c r="G78" s="6">
        <v>0</v>
      </c>
      <c r="I78" s="6">
        <v>0</v>
      </c>
      <c r="K78" s="35">
        <v>0</v>
      </c>
      <c r="M78" s="35">
        <f t="shared" ref="M78:M84" si="9">C78-I78</f>
        <v>0</v>
      </c>
      <c r="O78" s="6">
        <f t="shared" ref="O78:O84" si="10">K78-E78</f>
        <v>0</v>
      </c>
      <c r="Q78" s="63" t="s">
        <v>180</v>
      </c>
      <c r="R78" s="55"/>
    </row>
    <row r="79" spans="1:18" x14ac:dyDescent="0.6">
      <c r="A79" s="77">
        <v>38</v>
      </c>
      <c r="B79" s="5" t="s">
        <v>72</v>
      </c>
      <c r="C79" s="6">
        <v>0</v>
      </c>
      <c r="E79" s="6">
        <v>0</v>
      </c>
      <c r="G79" s="6">
        <v>0</v>
      </c>
      <c r="I79" s="6">
        <v>0</v>
      </c>
      <c r="K79" s="35">
        <v>0</v>
      </c>
      <c r="M79" s="35">
        <f t="shared" si="9"/>
        <v>0</v>
      </c>
      <c r="O79" s="6">
        <f t="shared" si="10"/>
        <v>0</v>
      </c>
      <c r="Q79" s="63" t="s">
        <v>172</v>
      </c>
      <c r="R79" s="55"/>
    </row>
    <row r="80" spans="1:18" x14ac:dyDescent="0.6">
      <c r="A80" s="77">
        <v>39</v>
      </c>
      <c r="B80" s="5" t="s">
        <v>73</v>
      </c>
      <c r="C80" s="6">
        <v>13302</v>
      </c>
      <c r="E80" s="6">
        <v>0</v>
      </c>
      <c r="G80" s="6">
        <v>0</v>
      </c>
      <c r="I80" s="6">
        <v>0</v>
      </c>
      <c r="K80" s="35">
        <v>0</v>
      </c>
      <c r="M80" s="35">
        <f t="shared" si="9"/>
        <v>13302</v>
      </c>
      <c r="O80" s="6">
        <f t="shared" si="10"/>
        <v>0</v>
      </c>
      <c r="Q80" s="63" t="s">
        <v>173</v>
      </c>
      <c r="R80" s="55"/>
    </row>
    <row r="81" spans="1:18" x14ac:dyDescent="0.6">
      <c r="A81" s="77">
        <v>40</v>
      </c>
      <c r="B81" s="5" t="s">
        <v>74</v>
      </c>
      <c r="C81" s="6">
        <v>265</v>
      </c>
      <c r="E81" s="6">
        <v>0</v>
      </c>
      <c r="G81" s="6">
        <v>3320</v>
      </c>
      <c r="I81" s="6">
        <v>0</v>
      </c>
      <c r="K81" s="35">
        <v>0</v>
      </c>
      <c r="M81" s="35">
        <f t="shared" si="9"/>
        <v>265</v>
      </c>
      <c r="O81" s="6">
        <f t="shared" si="10"/>
        <v>0</v>
      </c>
      <c r="Q81" s="63" t="s">
        <v>174</v>
      </c>
      <c r="R81" s="55"/>
    </row>
    <row r="82" spans="1:18" x14ac:dyDescent="0.6">
      <c r="A82" s="77">
        <v>41</v>
      </c>
      <c r="B82" s="5" t="s">
        <v>75</v>
      </c>
      <c r="C82" s="6">
        <v>24999</v>
      </c>
      <c r="E82" s="6">
        <v>0</v>
      </c>
      <c r="G82" s="6">
        <v>7318.57</v>
      </c>
      <c r="I82" s="6">
        <v>7318.57</v>
      </c>
      <c r="K82" s="35">
        <v>0</v>
      </c>
      <c r="M82" s="35">
        <f t="shared" si="9"/>
        <v>17680.43</v>
      </c>
      <c r="O82" s="6">
        <f t="shared" si="10"/>
        <v>0</v>
      </c>
      <c r="Q82" s="63" t="s">
        <v>175</v>
      </c>
      <c r="R82" s="55"/>
    </row>
    <row r="83" spans="1:18" x14ac:dyDescent="0.6">
      <c r="A83" s="77">
        <v>42</v>
      </c>
      <c r="B83" s="5" t="s">
        <v>227</v>
      </c>
      <c r="C83" s="6">
        <v>0</v>
      </c>
      <c r="E83" s="6">
        <v>25000</v>
      </c>
      <c r="G83" s="6">
        <v>0</v>
      </c>
      <c r="I83" s="6">
        <v>25000</v>
      </c>
      <c r="K83" s="35">
        <v>0</v>
      </c>
      <c r="M83" s="35">
        <f t="shared" si="9"/>
        <v>-25000</v>
      </c>
      <c r="O83" s="61">
        <f t="shared" si="10"/>
        <v>-25000</v>
      </c>
      <c r="Q83" s="63" t="s">
        <v>225</v>
      </c>
      <c r="R83" s="55"/>
    </row>
    <row r="84" spans="1:18" s="67" customFormat="1" x14ac:dyDescent="0.3">
      <c r="A84" s="76">
        <v>43</v>
      </c>
      <c r="B84" s="67" t="s">
        <v>233</v>
      </c>
      <c r="C84" s="68">
        <v>1240</v>
      </c>
      <c r="E84" s="68">
        <v>0</v>
      </c>
      <c r="G84" s="68">
        <v>1083.6600000000001</v>
      </c>
      <c r="I84" s="68">
        <v>1083.6600000000001</v>
      </c>
      <c r="K84" s="69">
        <v>0</v>
      </c>
      <c r="M84" s="69">
        <f t="shared" si="9"/>
        <v>156.33999999999992</v>
      </c>
      <c r="O84" s="68">
        <f t="shared" si="10"/>
        <v>0</v>
      </c>
      <c r="Q84" s="71" t="s">
        <v>222</v>
      </c>
      <c r="R84" s="80"/>
    </row>
    <row r="85" spans="1:18" x14ac:dyDescent="0.6">
      <c r="A85" s="79"/>
      <c r="R85" s="55"/>
    </row>
    <row r="86" spans="1:18" x14ac:dyDescent="0.6">
      <c r="B86" s="11" t="s">
        <v>17</v>
      </c>
      <c r="C86" s="12">
        <f>SUM(C77:C84)</f>
        <v>39806</v>
      </c>
      <c r="D86" s="12"/>
      <c r="E86" s="12">
        <f>SUM(E78:E84)</f>
        <v>25000</v>
      </c>
      <c r="F86" s="12"/>
      <c r="G86" s="12">
        <f>SUM(G78:G84)</f>
        <v>11722.23</v>
      </c>
      <c r="H86" s="12"/>
      <c r="I86" s="12">
        <f>SUM(I77:I84)</f>
        <v>33402.230000000003</v>
      </c>
      <c r="J86" s="12"/>
      <c r="K86" s="36">
        <f>SUM(K77:K84)</f>
        <v>0</v>
      </c>
      <c r="L86" s="12"/>
      <c r="M86" s="36">
        <f>SUM(M77:M84)</f>
        <v>6403.77</v>
      </c>
      <c r="N86" s="12"/>
      <c r="O86" s="62">
        <f>SUM(O77:O84)</f>
        <v>-25000</v>
      </c>
    </row>
    <row r="87" spans="1:18" x14ac:dyDescent="0.6">
      <c r="B87" s="7"/>
      <c r="D87" s="6"/>
      <c r="F87" s="6"/>
      <c r="H87" s="6"/>
      <c r="J87" s="6"/>
      <c r="L87" s="6"/>
      <c r="N87" s="6"/>
      <c r="O87" s="61"/>
    </row>
    <row r="88" spans="1:18" x14ac:dyDescent="0.6">
      <c r="B88" s="10" t="s">
        <v>186</v>
      </c>
      <c r="D88" s="6"/>
      <c r="F88" s="6"/>
      <c r="H88" s="6"/>
      <c r="J88" s="6"/>
      <c r="L88" s="6"/>
      <c r="N88" s="6"/>
      <c r="O88" s="61"/>
    </row>
    <row r="89" spans="1:18" x14ac:dyDescent="0.6">
      <c r="A89" s="76">
        <v>44</v>
      </c>
      <c r="B89" s="5" t="s">
        <v>78</v>
      </c>
      <c r="C89" s="6">
        <v>0</v>
      </c>
      <c r="D89" s="6"/>
      <c r="E89" s="6">
        <v>0</v>
      </c>
      <c r="F89" s="6"/>
      <c r="G89" s="6">
        <v>0</v>
      </c>
      <c r="H89" s="6"/>
      <c r="I89" s="6">
        <v>0</v>
      </c>
      <c r="J89" s="6"/>
      <c r="K89" s="35">
        <v>15000</v>
      </c>
      <c r="L89" s="6"/>
      <c r="N89" s="6"/>
      <c r="O89" s="61"/>
    </row>
    <row r="90" spans="1:18" x14ac:dyDescent="0.6">
      <c r="A90" s="77">
        <v>45</v>
      </c>
      <c r="B90" s="5" t="s">
        <v>187</v>
      </c>
      <c r="C90" s="6">
        <v>0</v>
      </c>
      <c r="D90" s="6"/>
      <c r="E90" s="6">
        <v>0</v>
      </c>
      <c r="F90" s="6"/>
      <c r="G90" s="6">
        <v>0</v>
      </c>
      <c r="H90" s="6"/>
      <c r="I90" s="6">
        <v>0</v>
      </c>
      <c r="J90" s="6"/>
      <c r="K90" s="35">
        <v>5000</v>
      </c>
      <c r="L90" s="6"/>
      <c r="N90" s="6"/>
      <c r="O90" s="61"/>
    </row>
    <row r="91" spans="1:18" x14ac:dyDescent="0.6">
      <c r="A91" s="77">
        <v>46</v>
      </c>
      <c r="B91" s="5" t="s">
        <v>188</v>
      </c>
      <c r="C91" s="6">
        <v>0</v>
      </c>
      <c r="D91" s="6"/>
      <c r="E91" s="6">
        <v>0</v>
      </c>
      <c r="F91" s="6"/>
      <c r="G91" s="6">
        <v>0</v>
      </c>
      <c r="H91" s="6"/>
      <c r="I91" s="6">
        <v>0</v>
      </c>
      <c r="J91" s="6"/>
      <c r="K91" s="35">
        <v>5000</v>
      </c>
      <c r="L91" s="6"/>
      <c r="N91" s="6"/>
      <c r="O91" s="61"/>
    </row>
    <row r="92" spans="1:18" x14ac:dyDescent="0.6">
      <c r="A92" s="77">
        <v>48</v>
      </c>
      <c r="B92" s="5" t="s">
        <v>189</v>
      </c>
      <c r="C92" s="6">
        <v>0</v>
      </c>
      <c r="D92" s="6"/>
      <c r="E92" s="6">
        <v>0</v>
      </c>
      <c r="F92" s="6"/>
      <c r="G92" s="6">
        <v>0</v>
      </c>
      <c r="H92" s="6"/>
      <c r="I92" s="6">
        <v>0</v>
      </c>
      <c r="J92" s="6"/>
      <c r="K92" s="35">
        <v>5000</v>
      </c>
      <c r="L92" s="6"/>
      <c r="N92" s="6"/>
      <c r="O92" s="61"/>
    </row>
    <row r="93" spans="1:18" x14ac:dyDescent="0.6">
      <c r="A93" s="77">
        <v>49</v>
      </c>
      <c r="B93" s="5" t="s">
        <v>190</v>
      </c>
      <c r="C93" s="6">
        <v>0</v>
      </c>
      <c r="D93" s="6"/>
      <c r="E93" s="6">
        <v>0</v>
      </c>
      <c r="F93" s="6"/>
      <c r="G93" s="6">
        <v>0</v>
      </c>
      <c r="H93" s="6"/>
      <c r="I93" s="6">
        <v>0</v>
      </c>
      <c r="J93" s="6"/>
      <c r="K93" s="35">
        <v>2500</v>
      </c>
      <c r="L93" s="6"/>
      <c r="N93" s="6"/>
      <c r="O93" s="61"/>
    </row>
    <row r="94" spans="1:18" x14ac:dyDescent="0.6">
      <c r="A94" s="77">
        <v>50</v>
      </c>
      <c r="B94" s="5" t="s">
        <v>191</v>
      </c>
      <c r="C94" s="6">
        <v>0</v>
      </c>
      <c r="D94" s="6"/>
      <c r="E94" s="6">
        <v>0</v>
      </c>
      <c r="F94" s="6"/>
      <c r="G94" s="6">
        <v>0</v>
      </c>
      <c r="H94" s="6"/>
      <c r="I94" s="6">
        <v>0</v>
      </c>
      <c r="J94" s="6"/>
      <c r="K94" s="35">
        <v>100000</v>
      </c>
      <c r="L94" s="6"/>
      <c r="N94" s="6"/>
      <c r="O94" s="61"/>
    </row>
    <row r="95" spans="1:18" x14ac:dyDescent="0.6">
      <c r="A95" s="77">
        <v>51</v>
      </c>
      <c r="B95" s="5" t="s">
        <v>226</v>
      </c>
      <c r="D95" s="6"/>
      <c r="F95" s="6"/>
      <c r="H95" s="6"/>
      <c r="J95" s="6"/>
      <c r="K95" s="35">
        <v>25000</v>
      </c>
      <c r="L95" s="6"/>
      <c r="N95" s="6"/>
      <c r="O95" s="61"/>
    </row>
    <row r="96" spans="1:18" x14ac:dyDescent="0.6">
      <c r="D96" s="6"/>
      <c r="F96" s="6"/>
      <c r="H96" s="6"/>
      <c r="J96" s="6"/>
      <c r="L96" s="6"/>
      <c r="N96" s="6"/>
      <c r="O96" s="61"/>
    </row>
    <row r="97" spans="1:18" x14ac:dyDescent="0.6">
      <c r="B97" s="11" t="s">
        <v>17</v>
      </c>
      <c r="C97" s="12">
        <f>SUM(C88:C94)</f>
        <v>0</v>
      </c>
      <c r="D97" s="12"/>
      <c r="E97" s="12">
        <f>SUM(E89:E94)</f>
        <v>0</v>
      </c>
      <c r="F97" s="12"/>
      <c r="G97" s="12">
        <f>SUM(G89:G94)</f>
        <v>0</v>
      </c>
      <c r="H97" s="12"/>
      <c r="I97" s="12">
        <f>SUM(I88:I94)</f>
        <v>0</v>
      </c>
      <c r="J97" s="12"/>
      <c r="K97" s="36">
        <f>SUM(K89:K95)</f>
        <v>157500</v>
      </c>
      <c r="L97" s="12"/>
      <c r="M97" s="36">
        <f>SUM(M88:M94)</f>
        <v>0</v>
      </c>
      <c r="N97" s="12"/>
      <c r="O97" s="12">
        <f>SUM(O88:O94)</f>
        <v>0</v>
      </c>
    </row>
    <row r="99" spans="1:18" x14ac:dyDescent="0.6">
      <c r="B99" s="10" t="s">
        <v>40</v>
      </c>
    </row>
    <row r="100" spans="1:18" s="72" customFormat="1" x14ac:dyDescent="0.6">
      <c r="A100" s="77">
        <v>52</v>
      </c>
      <c r="B100" s="72" t="s">
        <v>77</v>
      </c>
      <c r="C100" s="73">
        <v>0</v>
      </c>
      <c r="E100" s="73">
        <v>15000</v>
      </c>
      <c r="G100" s="73">
        <v>0</v>
      </c>
      <c r="I100" s="73">
        <v>15000</v>
      </c>
      <c r="K100" s="74">
        <v>0</v>
      </c>
      <c r="M100" s="74">
        <f>C100-I902</f>
        <v>0</v>
      </c>
      <c r="O100" s="75">
        <f>K100-E100</f>
        <v>-15000</v>
      </c>
      <c r="Q100" s="71" t="s">
        <v>199</v>
      </c>
    </row>
    <row r="101" spans="1:18" x14ac:dyDescent="0.6">
      <c r="A101" s="77">
        <v>53</v>
      </c>
      <c r="B101" s="5" t="s">
        <v>98</v>
      </c>
      <c r="C101" s="6">
        <v>0</v>
      </c>
      <c r="E101" s="6">
        <v>10000</v>
      </c>
      <c r="G101" s="6">
        <v>39646.43</v>
      </c>
      <c r="I101" s="6">
        <v>54000</v>
      </c>
      <c r="K101" s="35">
        <v>0</v>
      </c>
      <c r="M101" s="38">
        <f t="shared" ref="M101:M102" si="11">C101-I101</f>
        <v>-54000</v>
      </c>
      <c r="O101" s="61">
        <f>K101-E101</f>
        <v>-10000</v>
      </c>
      <c r="Q101" s="65" t="s">
        <v>163</v>
      </c>
    </row>
    <row r="102" spans="1:18" ht="62.4" x14ac:dyDescent="0.6">
      <c r="A102" s="77">
        <v>54</v>
      </c>
      <c r="B102" s="5" t="s">
        <v>92</v>
      </c>
      <c r="C102" s="6">
        <v>0</v>
      </c>
      <c r="E102" s="6">
        <v>100000</v>
      </c>
      <c r="G102" s="6">
        <v>16268.77</v>
      </c>
      <c r="I102" s="6">
        <v>100000</v>
      </c>
      <c r="K102" s="91">
        <f>-K100001</f>
        <v>0</v>
      </c>
      <c r="M102" s="38">
        <f t="shared" si="11"/>
        <v>-100000</v>
      </c>
      <c r="O102" s="6">
        <f>K102-E102</f>
        <v>-100000</v>
      </c>
      <c r="Q102" s="65" t="s">
        <v>223</v>
      </c>
    </row>
    <row r="103" spans="1:18" s="67" customFormat="1" x14ac:dyDescent="0.6">
      <c r="A103" s="77">
        <v>55</v>
      </c>
      <c r="B103" s="67" t="s">
        <v>78</v>
      </c>
      <c r="C103" s="68">
        <v>0</v>
      </c>
      <c r="E103" s="68">
        <v>15000</v>
      </c>
      <c r="G103" s="68">
        <v>0</v>
      </c>
      <c r="I103" s="68">
        <v>15000</v>
      </c>
      <c r="K103" s="92"/>
      <c r="M103" s="69"/>
      <c r="O103" s="70">
        <f>K103-E103</f>
        <v>-15000</v>
      </c>
      <c r="Q103" s="87" t="s">
        <v>224</v>
      </c>
    </row>
    <row r="104" spans="1:18" ht="31.2" customHeight="1" x14ac:dyDescent="0.6">
      <c r="J104" s="93"/>
      <c r="K104" s="93"/>
    </row>
    <row r="105" spans="1:18" x14ac:dyDescent="0.6">
      <c r="B105" s="11" t="s">
        <v>17</v>
      </c>
      <c r="C105" s="12">
        <f>SUM(C100:C103)</f>
        <v>0</v>
      </c>
      <c r="D105" s="12"/>
      <c r="E105" s="12">
        <f>SUM(E100:E103)</f>
        <v>140000</v>
      </c>
      <c r="F105" s="12"/>
      <c r="G105" s="12">
        <f>SUM(G100:G103)</f>
        <v>55915.199999999997</v>
      </c>
      <c r="H105" s="12"/>
      <c r="I105" s="12">
        <f>SUM(I100:I103)</f>
        <v>184000</v>
      </c>
      <c r="J105" s="89"/>
      <c r="K105" s="90">
        <f>SUM(K100:K103)</f>
        <v>0</v>
      </c>
      <c r="L105" s="12"/>
      <c r="M105" s="36">
        <f>SUM(M100:M103)</f>
        <v>-154000</v>
      </c>
      <c r="N105" s="12"/>
      <c r="O105" s="62">
        <f>SUM(O100:O103)</f>
        <v>-140000</v>
      </c>
    </row>
    <row r="106" spans="1:18" ht="38.4" customHeight="1" x14ac:dyDescent="0.6"/>
    <row r="107" spans="1:18" x14ac:dyDescent="0.6">
      <c r="B107" s="10" t="s">
        <v>41</v>
      </c>
    </row>
    <row r="108" spans="1:18" x14ac:dyDescent="0.6">
      <c r="A108" s="77">
        <v>56</v>
      </c>
      <c r="B108" s="5" t="s">
        <v>42</v>
      </c>
      <c r="C108" s="6">
        <v>0</v>
      </c>
      <c r="E108" s="6">
        <v>25000</v>
      </c>
      <c r="G108" s="6">
        <v>0</v>
      </c>
      <c r="I108" s="6">
        <v>25000</v>
      </c>
      <c r="K108" s="35">
        <v>25000</v>
      </c>
      <c r="M108" s="38">
        <f t="shared" ref="M108:M113" si="12">C108-I108</f>
        <v>-25000</v>
      </c>
      <c r="O108" s="6">
        <f t="shared" ref="O108:O113" si="13">K108-E108</f>
        <v>0</v>
      </c>
      <c r="Q108" s="63" t="s">
        <v>134</v>
      </c>
    </row>
    <row r="109" spans="1:18" x14ac:dyDescent="0.6">
      <c r="A109" s="77">
        <v>57</v>
      </c>
      <c r="B109" s="5" t="s">
        <v>88</v>
      </c>
      <c r="C109" s="6">
        <v>17904</v>
      </c>
      <c r="E109" s="6">
        <v>15000</v>
      </c>
      <c r="G109" s="6">
        <v>11870.47</v>
      </c>
      <c r="I109" s="6">
        <v>11870.47</v>
      </c>
      <c r="K109" s="35">
        <v>12500</v>
      </c>
      <c r="M109" s="35">
        <f t="shared" si="12"/>
        <v>6033.5300000000007</v>
      </c>
      <c r="O109" s="61">
        <f t="shared" si="13"/>
        <v>-2500</v>
      </c>
      <c r="Q109" s="63" t="s">
        <v>146</v>
      </c>
    </row>
    <row r="110" spans="1:18" ht="93.6" x14ac:dyDescent="0.6">
      <c r="A110" s="77">
        <v>58</v>
      </c>
      <c r="B110" s="5" t="s">
        <v>80</v>
      </c>
      <c r="C110" s="6">
        <v>3514</v>
      </c>
      <c r="E110" s="6">
        <v>3000</v>
      </c>
      <c r="G110" s="6">
        <v>0</v>
      </c>
      <c r="I110" s="6">
        <v>3000</v>
      </c>
      <c r="K110" s="35">
        <v>6000</v>
      </c>
      <c r="M110" s="35">
        <f t="shared" si="12"/>
        <v>514</v>
      </c>
      <c r="O110" s="57">
        <f t="shared" si="13"/>
        <v>3000</v>
      </c>
      <c r="Q110" s="65" t="s">
        <v>220</v>
      </c>
      <c r="R110" s="55"/>
    </row>
    <row r="111" spans="1:18" x14ac:dyDescent="0.6">
      <c r="A111" s="77">
        <v>59</v>
      </c>
      <c r="B111" s="5" t="s">
        <v>43</v>
      </c>
      <c r="C111" s="6">
        <v>9592</v>
      </c>
      <c r="E111" s="6">
        <v>10000</v>
      </c>
      <c r="G111" s="6">
        <v>6050.56</v>
      </c>
      <c r="I111" s="6">
        <v>10000</v>
      </c>
      <c r="K111" s="94">
        <v>10400</v>
      </c>
      <c r="M111" s="38">
        <f t="shared" si="12"/>
        <v>-408</v>
      </c>
      <c r="O111" s="57">
        <f t="shared" si="13"/>
        <v>400</v>
      </c>
      <c r="Q111" s="65" t="s">
        <v>135</v>
      </c>
      <c r="R111" s="55"/>
    </row>
    <row r="112" spans="1:18" x14ac:dyDescent="0.6">
      <c r="A112" s="77">
        <v>60</v>
      </c>
      <c r="B112" s="5" t="s">
        <v>115</v>
      </c>
      <c r="C112" s="6">
        <v>17500</v>
      </c>
      <c r="E112" s="6">
        <v>15000</v>
      </c>
      <c r="G112" s="6">
        <v>15000</v>
      </c>
      <c r="I112" s="6">
        <v>15000</v>
      </c>
      <c r="K112" s="94">
        <v>15000</v>
      </c>
      <c r="M112" s="35">
        <f t="shared" si="12"/>
        <v>2500</v>
      </c>
      <c r="O112" s="6">
        <f t="shared" si="13"/>
        <v>0</v>
      </c>
      <c r="Q112" s="65" t="s">
        <v>166</v>
      </c>
      <c r="R112" s="55"/>
    </row>
    <row r="113" spans="1:18" x14ac:dyDescent="0.6">
      <c r="A113" s="77">
        <v>61</v>
      </c>
      <c r="B113" s="5" t="s">
        <v>44</v>
      </c>
      <c r="C113" s="6">
        <v>8549</v>
      </c>
      <c r="E113" s="6">
        <v>5000</v>
      </c>
      <c r="G113" s="6">
        <v>0</v>
      </c>
      <c r="I113" s="6">
        <v>5000</v>
      </c>
      <c r="K113" s="94">
        <v>5000</v>
      </c>
      <c r="M113" s="35">
        <f t="shared" si="12"/>
        <v>3549</v>
      </c>
      <c r="O113" s="6">
        <f t="shared" si="13"/>
        <v>0</v>
      </c>
      <c r="Q113" s="65" t="s">
        <v>218</v>
      </c>
      <c r="R113" s="55"/>
    </row>
    <row r="114" spans="1:18" x14ac:dyDescent="0.6">
      <c r="A114" s="79">
        <v>62</v>
      </c>
      <c r="B114" s="5" t="s">
        <v>164</v>
      </c>
      <c r="C114" s="6">
        <v>0</v>
      </c>
      <c r="E114" s="6">
        <v>0</v>
      </c>
      <c r="G114" s="6">
        <v>0</v>
      </c>
      <c r="I114" s="6">
        <v>5000</v>
      </c>
      <c r="K114" s="94">
        <v>5000</v>
      </c>
      <c r="M114" s="35">
        <f>C114-I114</f>
        <v>-5000</v>
      </c>
      <c r="O114" s="57">
        <v>0</v>
      </c>
      <c r="Q114" s="65" t="s">
        <v>219</v>
      </c>
    </row>
    <row r="115" spans="1:18" x14ac:dyDescent="0.6">
      <c r="K115" s="94"/>
    </row>
    <row r="116" spans="1:18" x14ac:dyDescent="0.6">
      <c r="B116" s="11" t="s">
        <v>17</v>
      </c>
      <c r="C116" s="12">
        <f>SUM(C108:C114)</f>
        <v>57059</v>
      </c>
      <c r="D116" s="12"/>
      <c r="E116" s="12">
        <f>SUM(E108:E114)</f>
        <v>73000</v>
      </c>
      <c r="F116" s="12"/>
      <c r="G116" s="12">
        <f>SUM(G108:G114)</f>
        <v>32921.03</v>
      </c>
      <c r="H116" s="12"/>
      <c r="I116" s="12">
        <f>SUM(I108:I114)</f>
        <v>74870.47</v>
      </c>
      <c r="J116" s="12"/>
      <c r="K116" s="36">
        <f>SUM(K108:K114)</f>
        <v>78900</v>
      </c>
      <c r="L116" s="12"/>
      <c r="M116" s="39">
        <f>SUM(M108:M114)</f>
        <v>-17811.47</v>
      </c>
      <c r="N116" s="12"/>
      <c r="O116" s="62">
        <f>SUM(O108:O114)</f>
        <v>900</v>
      </c>
    </row>
    <row r="118" spans="1:18" x14ac:dyDescent="0.6">
      <c r="B118" s="10" t="s">
        <v>45</v>
      </c>
    </row>
    <row r="119" spans="1:18" x14ac:dyDescent="0.6">
      <c r="A119" s="77">
        <v>63</v>
      </c>
      <c r="B119" s="5" t="s">
        <v>185</v>
      </c>
      <c r="C119" s="6">
        <v>3971</v>
      </c>
      <c r="E119" s="6">
        <v>10000</v>
      </c>
      <c r="G119" s="6">
        <v>0</v>
      </c>
      <c r="I119" s="6">
        <v>10000</v>
      </c>
      <c r="K119" s="35">
        <v>10500</v>
      </c>
      <c r="M119" s="38">
        <f>C119-I119</f>
        <v>-6029</v>
      </c>
      <c r="O119" s="6">
        <f>K119-E119</f>
        <v>500</v>
      </c>
      <c r="Q119" s="63" t="s">
        <v>136</v>
      </c>
    </row>
    <row r="120" spans="1:18" x14ac:dyDescent="0.6">
      <c r="A120" s="77">
        <v>64</v>
      </c>
      <c r="B120" s="55" t="s">
        <v>181</v>
      </c>
      <c r="C120" s="6">
        <v>500</v>
      </c>
      <c r="E120" s="6">
        <v>500</v>
      </c>
      <c r="G120" s="6">
        <v>0</v>
      </c>
      <c r="I120" s="6">
        <v>500</v>
      </c>
      <c r="K120" s="35">
        <v>1000</v>
      </c>
      <c r="M120" s="35">
        <f t="shared" ref="M120" si="14">C120-I120</f>
        <v>0</v>
      </c>
      <c r="O120" s="6">
        <f>K120-E120</f>
        <v>500</v>
      </c>
      <c r="Q120" s="63" t="s">
        <v>182</v>
      </c>
    </row>
    <row r="122" spans="1:18" x14ac:dyDescent="0.6">
      <c r="B122" s="11" t="s">
        <v>17</v>
      </c>
      <c r="C122" s="12">
        <f>SUM(C119:C120)</f>
        <v>4471</v>
      </c>
      <c r="D122" s="12"/>
      <c r="E122" s="12">
        <f>SUM(E119:E120)</f>
        <v>10500</v>
      </c>
      <c r="F122" s="12"/>
      <c r="G122" s="12">
        <f>SUM(G119:G120)</f>
        <v>0</v>
      </c>
      <c r="H122" s="12"/>
      <c r="I122" s="12">
        <f>SUM(I119:I120)</f>
        <v>10500</v>
      </c>
      <c r="J122" s="12"/>
      <c r="K122" s="36">
        <f>SUM(K119:K120)</f>
        <v>11500</v>
      </c>
      <c r="L122" s="12"/>
      <c r="M122" s="39">
        <f>SUM(M119:M120)</f>
        <v>-6029</v>
      </c>
      <c r="N122" s="12"/>
      <c r="O122" s="59">
        <f>SUM(O119:O120)</f>
        <v>1000</v>
      </c>
    </row>
    <row r="124" spans="1:18" x14ac:dyDescent="0.6">
      <c r="B124" s="10" t="s">
        <v>46</v>
      </c>
    </row>
    <row r="125" spans="1:18" x14ac:dyDescent="0.6">
      <c r="A125" s="77">
        <v>65</v>
      </c>
      <c r="B125" s="5" t="s">
        <v>237</v>
      </c>
      <c r="C125" s="6">
        <v>5493</v>
      </c>
      <c r="E125" s="6">
        <v>6500</v>
      </c>
      <c r="G125" s="6">
        <v>854.31</v>
      </c>
      <c r="I125" s="6">
        <v>5500</v>
      </c>
      <c r="K125" s="35">
        <v>5750</v>
      </c>
      <c r="M125" s="38">
        <f>C125-I125</f>
        <v>-7</v>
      </c>
      <c r="O125" s="61">
        <f>K125-E125</f>
        <v>-750</v>
      </c>
      <c r="Q125" s="63" t="s">
        <v>137</v>
      </c>
    </row>
    <row r="126" spans="1:18" x14ac:dyDescent="0.6">
      <c r="A126" s="77">
        <v>66</v>
      </c>
      <c r="B126" s="5" t="s">
        <v>47</v>
      </c>
      <c r="C126" s="6">
        <v>9934</v>
      </c>
      <c r="E126" s="6">
        <v>14000</v>
      </c>
      <c r="G126" s="6">
        <v>6597.54</v>
      </c>
      <c r="I126" s="6">
        <v>13120</v>
      </c>
      <c r="K126" s="35">
        <v>14750</v>
      </c>
      <c r="M126" s="38">
        <f t="shared" ref="M126" si="15">C126-I126</f>
        <v>-3186</v>
      </c>
      <c r="O126" s="6">
        <f>K126-E126</f>
        <v>750</v>
      </c>
      <c r="Q126" s="63" t="s">
        <v>137</v>
      </c>
    </row>
    <row r="128" spans="1:18" x14ac:dyDescent="0.6">
      <c r="B128" s="11" t="s">
        <v>17</v>
      </c>
      <c r="C128" s="12">
        <f>SUM(C125:C126)</f>
        <v>15427</v>
      </c>
      <c r="D128" s="12"/>
      <c r="E128" s="12">
        <f>SUM(E125:E126)</f>
        <v>20500</v>
      </c>
      <c r="F128" s="12"/>
      <c r="G128" s="12">
        <f>SUM(G125:G126)</f>
        <v>7451.85</v>
      </c>
      <c r="H128" s="12"/>
      <c r="I128" s="12">
        <f>SUM(I125:I126)</f>
        <v>18620</v>
      </c>
      <c r="J128" s="12"/>
      <c r="K128" s="36">
        <f>SUM(K125:K126)</f>
        <v>20500</v>
      </c>
      <c r="L128" s="12"/>
      <c r="M128" s="39">
        <f>SUM(M125:M126)</f>
        <v>-3193</v>
      </c>
      <c r="N128" s="12"/>
      <c r="O128" s="59">
        <f>SUM(O125:O126)</f>
        <v>0</v>
      </c>
    </row>
    <row r="130" spans="1:18" x14ac:dyDescent="0.6">
      <c r="B130" s="10" t="s">
        <v>48</v>
      </c>
    </row>
    <row r="131" spans="1:18" x14ac:dyDescent="0.6">
      <c r="A131" s="77">
        <v>67</v>
      </c>
      <c r="B131" s="5" t="s">
        <v>234</v>
      </c>
      <c r="E131" s="6">
        <v>30000</v>
      </c>
      <c r="G131" s="6">
        <v>20964.95</v>
      </c>
      <c r="I131" s="6">
        <v>30000</v>
      </c>
      <c r="K131" s="35">
        <v>30000</v>
      </c>
      <c r="M131" s="38">
        <f>C131-I131</f>
        <v>-30000</v>
      </c>
      <c r="O131" s="6">
        <f>K131-E131</f>
        <v>0</v>
      </c>
      <c r="Q131" s="63" t="s">
        <v>147</v>
      </c>
      <c r="R131" s="55"/>
    </row>
    <row r="132" spans="1:18" x14ac:dyDescent="0.6">
      <c r="A132" s="77">
        <v>68</v>
      </c>
      <c r="B132" s="5" t="s">
        <v>93</v>
      </c>
      <c r="C132" s="6">
        <v>0</v>
      </c>
      <c r="E132" s="6">
        <v>30000</v>
      </c>
      <c r="G132" s="6">
        <v>0</v>
      </c>
      <c r="I132" s="6">
        <v>30000</v>
      </c>
      <c r="K132" s="35">
        <v>30000</v>
      </c>
      <c r="M132" s="38">
        <f t="shared" ref="M132" si="16">C132-I132</f>
        <v>-30000</v>
      </c>
      <c r="O132" s="6">
        <f>K132-E132</f>
        <v>0</v>
      </c>
      <c r="Q132" s="63" t="s">
        <v>148</v>
      </c>
      <c r="R132" s="55"/>
    </row>
    <row r="134" spans="1:18" x14ac:dyDescent="0.6">
      <c r="B134" s="11" t="s">
        <v>17</v>
      </c>
      <c r="C134" s="12">
        <f>SUM(C131:C132)</f>
        <v>0</v>
      </c>
      <c r="D134" s="12"/>
      <c r="E134" s="12">
        <f>SUM(E131:E132)</f>
        <v>60000</v>
      </c>
      <c r="F134" s="12"/>
      <c r="G134" s="12">
        <f>SUM(G131:G132)</f>
        <v>20964.95</v>
      </c>
      <c r="H134" s="12"/>
      <c r="I134" s="12">
        <f>SUM(I131:I132)</f>
        <v>60000</v>
      </c>
      <c r="J134" s="12"/>
      <c r="K134" s="36">
        <f>SUM(K131:K132)</f>
        <v>60000</v>
      </c>
      <c r="L134" s="12"/>
      <c r="M134" s="39">
        <f>SUM(M131:M132)</f>
        <v>-60000</v>
      </c>
      <c r="N134" s="12"/>
      <c r="O134" s="59">
        <f>SUM(O131:O132)</f>
        <v>0</v>
      </c>
    </row>
    <row r="136" spans="1:18" x14ac:dyDescent="0.6">
      <c r="B136" s="7" t="s">
        <v>49</v>
      </c>
      <c r="C136" s="8">
        <f>SUM(C134,C128,C122,C116,C105,C86,C75,C69,C61,C54,C49,C42,C34,C25,C97)</f>
        <v>624096</v>
      </c>
      <c r="D136" s="7"/>
      <c r="E136" s="8">
        <f>SUM(E134,E128,E122,E116,E105,E86,E75,E69,E61,E54,E49,E42,E34,E25,E97)</f>
        <v>735130</v>
      </c>
      <c r="F136" s="7"/>
      <c r="G136" s="8">
        <f>SUM(G134,G128,G122,G116,G105,G86,G75,G69,G61,G54,G49,G42,G34,G25,G97)</f>
        <v>379721.7</v>
      </c>
      <c r="H136" s="7"/>
      <c r="I136" s="8">
        <f>SUM(I134,I128,I122,I116,I105,I86,I75,I69,I61,I54,I49,I42,I34,I25,I97)</f>
        <v>837994.6</v>
      </c>
      <c r="J136" s="7"/>
      <c r="K136" s="8">
        <f>SUM(K134,K128,K122,K116,K105,K86,K75,K69,K61,K54,K49,K42,K34,K25,K97)</f>
        <v>802810</v>
      </c>
      <c r="L136" s="7"/>
      <c r="M136" s="60">
        <f>SUM(M134,M128,M122,M116,M105,M86,M75,M69,M61,M54,M49,M42,M34,M25)</f>
        <v>-414045.6</v>
      </c>
      <c r="O136" s="8">
        <f>SUM(O134,O128,O122,O116,O105,O86,O75,O69,O61,O54,O49,O42,O34,O25,O97)</f>
        <v>-94820</v>
      </c>
      <c r="Q136" s="63" t="s">
        <v>228</v>
      </c>
    </row>
    <row r="137" spans="1:18" ht="37.200000000000003" customHeight="1" x14ac:dyDescent="0.6"/>
    <row r="138" spans="1:18" x14ac:dyDescent="0.6">
      <c r="B138" s="7"/>
      <c r="Q138" s="66"/>
    </row>
    <row r="139" spans="1:18" x14ac:dyDescent="0.6">
      <c r="B139" s="54"/>
    </row>
    <row r="141" spans="1:18" x14ac:dyDescent="0.6">
      <c r="C141" s="6" t="s">
        <v>55</v>
      </c>
    </row>
    <row r="143" spans="1:18" ht="40.799999999999997" customHeight="1" x14ac:dyDescent="0.6"/>
  </sheetData>
  <phoneticPr fontId="2" type="noConversion"/>
  <pageMargins left="0.23622047244094491" right="0.23622047244094491" top="0.74803149606299213" bottom="0.74803149606299213" header="0.31496062992125984" footer="0.31496062992125984"/>
  <pageSetup paperSize="8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4CC5B-55BC-4BE4-89FC-02F65676FFCD}">
  <dimension ref="A4:Q215"/>
  <sheetViews>
    <sheetView topLeftCell="A2" workbookViewId="0">
      <selection activeCell="S23" sqref="S23"/>
    </sheetView>
  </sheetViews>
  <sheetFormatPr defaultRowHeight="14.4" x14ac:dyDescent="0.3"/>
  <cols>
    <col min="2" max="2" width="16.109375" customWidth="1"/>
    <col min="3" max="3" width="19.21875" customWidth="1"/>
    <col min="4" max="4" width="12.44140625" style="30" bestFit="1" customWidth="1"/>
    <col min="5" max="5" width="3.44140625" style="25" customWidth="1"/>
    <col min="6" max="6" width="12.44140625" style="25" bestFit="1" customWidth="1"/>
    <col min="7" max="7" width="3.44140625" style="25" customWidth="1"/>
    <col min="8" max="8" width="12.44140625" style="25" bestFit="1" customWidth="1"/>
    <col min="9" max="9" width="3.44140625" style="25" customWidth="1"/>
    <col min="10" max="10" width="14.109375" style="30" customWidth="1"/>
    <col min="11" max="11" width="3.44140625" style="25" customWidth="1"/>
    <col min="12" max="12" width="12.44140625" style="25" bestFit="1" customWidth="1"/>
    <col min="13" max="13" width="3.44140625" style="25" customWidth="1"/>
    <col min="14" max="14" width="12.44140625" style="25" bestFit="1" customWidth="1"/>
    <col min="15" max="15" width="3.44140625" style="25" customWidth="1"/>
    <col min="16" max="16" width="14.109375" style="30" customWidth="1"/>
    <col min="17" max="17" width="14.33203125" customWidth="1"/>
  </cols>
  <sheetData>
    <row r="4" spans="1:17" x14ac:dyDescent="0.3">
      <c r="A4" s="82"/>
      <c r="B4" s="83" t="s">
        <v>210</v>
      </c>
      <c r="C4" s="82"/>
      <c r="D4" s="84"/>
      <c r="E4" s="84"/>
      <c r="F4" s="84"/>
      <c r="G4" s="84"/>
    </row>
    <row r="5" spans="1:17" x14ac:dyDescent="0.3">
      <c r="A5" s="82"/>
      <c r="B5" s="82"/>
      <c r="C5" s="82"/>
      <c r="D5" s="84"/>
      <c r="E5" s="84"/>
      <c r="F5" s="84"/>
      <c r="G5" s="84"/>
    </row>
    <row r="6" spans="1:17" x14ac:dyDescent="0.3">
      <c r="B6" s="1" t="s">
        <v>95</v>
      </c>
      <c r="D6" s="31" t="s">
        <v>101</v>
      </c>
      <c r="E6" s="29"/>
      <c r="F6" s="27" t="s">
        <v>127</v>
      </c>
      <c r="G6" s="26"/>
      <c r="H6" s="26" t="s">
        <v>127</v>
      </c>
      <c r="I6" s="29"/>
      <c r="J6" s="33" t="s">
        <v>102</v>
      </c>
      <c r="L6" s="27" t="s">
        <v>142</v>
      </c>
      <c r="M6" s="26"/>
      <c r="N6" s="27" t="s">
        <v>142</v>
      </c>
      <c r="P6" s="31" t="s">
        <v>102</v>
      </c>
    </row>
    <row r="7" spans="1:17" x14ac:dyDescent="0.3">
      <c r="B7" s="1"/>
      <c r="D7" s="34">
        <v>45747</v>
      </c>
      <c r="E7" s="29"/>
      <c r="F7" s="27" t="s">
        <v>99</v>
      </c>
      <c r="G7" s="26"/>
      <c r="H7" s="27" t="s">
        <v>100</v>
      </c>
      <c r="I7" s="29"/>
      <c r="J7" s="34">
        <v>46112</v>
      </c>
      <c r="L7" s="27" t="s">
        <v>99</v>
      </c>
      <c r="M7" s="26"/>
      <c r="N7" s="27" t="s">
        <v>99</v>
      </c>
      <c r="P7" s="34">
        <v>46477</v>
      </c>
    </row>
    <row r="8" spans="1:17" x14ac:dyDescent="0.3">
      <c r="B8" s="1"/>
      <c r="D8" s="34"/>
      <c r="E8" s="29"/>
      <c r="F8" s="27"/>
      <c r="G8" s="26"/>
      <c r="H8" s="27"/>
      <c r="I8" s="29"/>
      <c r="J8" s="34"/>
      <c r="L8" s="27"/>
      <c r="M8" s="26"/>
      <c r="N8" s="27"/>
      <c r="P8" s="34"/>
    </row>
    <row r="9" spans="1:17" x14ac:dyDescent="0.3">
      <c r="B9" t="s">
        <v>211</v>
      </c>
      <c r="D9" s="30">
        <v>0</v>
      </c>
      <c r="F9" s="25">
        <v>5252</v>
      </c>
      <c r="H9" s="25" t="s">
        <v>177</v>
      </c>
      <c r="J9" s="30">
        <v>5252</v>
      </c>
      <c r="L9" s="25" t="s">
        <v>177</v>
      </c>
      <c r="N9" s="25" t="s">
        <v>177</v>
      </c>
      <c r="P9" s="30">
        <v>5252</v>
      </c>
    </row>
    <row r="10" spans="1:17" x14ac:dyDescent="0.3">
      <c r="B10" t="s">
        <v>31</v>
      </c>
      <c r="D10" s="30">
        <v>16892</v>
      </c>
      <c r="P10" s="30">
        <f>+J10+L10-N10</f>
        <v>0</v>
      </c>
    </row>
    <row r="11" spans="1:17" x14ac:dyDescent="0.3">
      <c r="B11" t="s">
        <v>139</v>
      </c>
      <c r="D11" s="30">
        <v>25000</v>
      </c>
      <c r="F11" s="25">
        <v>25000</v>
      </c>
      <c r="H11" s="25">
        <v>0</v>
      </c>
      <c r="J11" s="30">
        <f t="shared" ref="J11:J22" si="0">+D11+F11-H11</f>
        <v>50000</v>
      </c>
      <c r="N11" s="25">
        <v>50000</v>
      </c>
      <c r="P11" s="30">
        <f>+J11+L11-N11</f>
        <v>0</v>
      </c>
    </row>
    <row r="12" spans="1:17" x14ac:dyDescent="0.3">
      <c r="B12" t="s">
        <v>56</v>
      </c>
      <c r="D12" s="30">
        <v>28715</v>
      </c>
      <c r="F12" s="25">
        <v>4000</v>
      </c>
      <c r="H12" s="25">
        <v>0</v>
      </c>
      <c r="J12" s="30">
        <v>32715</v>
      </c>
      <c r="L12" s="25">
        <f>-N12</f>
        <v>0</v>
      </c>
      <c r="P12" s="30">
        <f t="shared" ref="P12:P22" si="1">+J12+L12-N12</f>
        <v>32715</v>
      </c>
    </row>
    <row r="13" spans="1:17" x14ac:dyDescent="0.3">
      <c r="B13" t="s">
        <v>57</v>
      </c>
      <c r="D13" s="30">
        <v>94000</v>
      </c>
      <c r="F13" s="25">
        <v>30000</v>
      </c>
      <c r="H13" s="25">
        <v>89000</v>
      </c>
      <c r="J13" s="30">
        <v>35000</v>
      </c>
      <c r="N13" s="25">
        <v>35000</v>
      </c>
      <c r="P13" s="30">
        <f>+J13+L13-N13</f>
        <v>0</v>
      </c>
      <c r="Q13" t="s">
        <v>212</v>
      </c>
    </row>
    <row r="14" spans="1:17" x14ac:dyDescent="0.3">
      <c r="B14" t="s">
        <v>58</v>
      </c>
      <c r="D14" s="30">
        <v>127966</v>
      </c>
      <c r="F14" s="25" t="s">
        <v>177</v>
      </c>
      <c r="H14" s="25">
        <v>0</v>
      </c>
      <c r="J14" s="30">
        <v>127966</v>
      </c>
      <c r="L14" s="25">
        <f>+'Budget 2025-2026 draft '!K132</f>
        <v>30000</v>
      </c>
      <c r="P14" s="30">
        <f t="shared" si="1"/>
        <v>157966</v>
      </c>
    </row>
    <row r="15" spans="1:17" x14ac:dyDescent="0.3">
      <c r="B15" t="s">
        <v>116</v>
      </c>
      <c r="D15" s="30">
        <v>59047</v>
      </c>
      <c r="F15" s="25" t="s">
        <v>177</v>
      </c>
      <c r="H15" s="25">
        <v>0</v>
      </c>
      <c r="J15" s="30">
        <v>59047</v>
      </c>
      <c r="P15" s="30">
        <f t="shared" si="1"/>
        <v>59047</v>
      </c>
    </row>
    <row r="16" spans="1:17" x14ac:dyDescent="0.3">
      <c r="B16" t="s">
        <v>15</v>
      </c>
      <c r="D16" s="30">
        <v>25963</v>
      </c>
      <c r="F16" s="25">
        <v>0</v>
      </c>
      <c r="H16" s="25">
        <v>10000</v>
      </c>
      <c r="J16" s="30">
        <v>15963</v>
      </c>
      <c r="N16" s="25">
        <v>15963</v>
      </c>
      <c r="P16" s="30">
        <f t="shared" si="1"/>
        <v>0</v>
      </c>
    </row>
    <row r="17" spans="1:17" x14ac:dyDescent="0.3">
      <c r="B17" t="s">
        <v>59</v>
      </c>
      <c r="D17" s="30">
        <v>50000</v>
      </c>
      <c r="F17" s="25">
        <v>25000</v>
      </c>
      <c r="H17" s="25">
        <v>0</v>
      </c>
      <c r="J17" s="30">
        <v>75000</v>
      </c>
      <c r="L17" s="25">
        <f>+'Budget 2025-2026 draft '!K108</f>
        <v>25000</v>
      </c>
      <c r="P17" s="30">
        <f t="shared" si="1"/>
        <v>100000</v>
      </c>
    </row>
    <row r="18" spans="1:17" x14ac:dyDescent="0.3">
      <c r="B18" t="s">
        <v>72</v>
      </c>
      <c r="D18" s="30">
        <v>7500</v>
      </c>
      <c r="F18" s="25" t="s">
        <v>177</v>
      </c>
      <c r="H18" s="25">
        <v>7500</v>
      </c>
      <c r="J18" s="30" t="s">
        <v>177</v>
      </c>
      <c r="L18" s="25" t="s">
        <v>177</v>
      </c>
      <c r="N18" s="25" t="s">
        <v>177</v>
      </c>
      <c r="P18" s="30">
        <v>0</v>
      </c>
    </row>
    <row r="19" spans="1:17" x14ac:dyDescent="0.3">
      <c r="B19" t="s">
        <v>140</v>
      </c>
      <c r="D19" s="30">
        <v>8549</v>
      </c>
      <c r="F19" s="25">
        <v>5000</v>
      </c>
      <c r="H19" s="25" t="s">
        <v>177</v>
      </c>
      <c r="J19" s="30">
        <v>13549</v>
      </c>
      <c r="P19" s="30">
        <v>13549</v>
      </c>
    </row>
    <row r="20" spans="1:17" x14ac:dyDescent="0.3">
      <c r="B20" t="s">
        <v>141</v>
      </c>
      <c r="D20" s="30">
        <v>12124</v>
      </c>
      <c r="F20" s="25">
        <v>3000</v>
      </c>
      <c r="J20" s="30">
        <v>15124</v>
      </c>
      <c r="P20" s="30">
        <v>15124</v>
      </c>
    </row>
    <row r="21" spans="1:17" x14ac:dyDescent="0.3">
      <c r="B21" t="s">
        <v>89</v>
      </c>
      <c r="D21" s="30">
        <v>1000</v>
      </c>
      <c r="F21" s="25">
        <v>0</v>
      </c>
      <c r="H21" s="25">
        <v>1000</v>
      </c>
      <c r="J21" s="30" t="s">
        <v>177</v>
      </c>
      <c r="L21" s="25" t="s">
        <v>177</v>
      </c>
      <c r="N21" s="25" t="s">
        <v>177</v>
      </c>
      <c r="P21" s="30">
        <v>0</v>
      </c>
    </row>
    <row r="22" spans="1:17" x14ac:dyDescent="0.3">
      <c r="B22" t="s">
        <v>178</v>
      </c>
      <c r="D22" s="30">
        <v>8760</v>
      </c>
      <c r="H22" s="25">
        <v>0</v>
      </c>
      <c r="J22" s="30">
        <f t="shared" si="0"/>
        <v>8760</v>
      </c>
      <c r="P22" s="30">
        <f t="shared" si="1"/>
        <v>8760</v>
      </c>
    </row>
    <row r="23" spans="1:17" x14ac:dyDescent="0.3">
      <c r="B23" t="s">
        <v>138</v>
      </c>
      <c r="D23" s="30">
        <v>4739</v>
      </c>
      <c r="P23" s="30">
        <v>4739</v>
      </c>
    </row>
    <row r="24" spans="1:17" x14ac:dyDescent="0.3">
      <c r="B24" s="3" t="s">
        <v>114</v>
      </c>
      <c r="C24" s="4"/>
      <c r="D24" s="32">
        <f>SUM(D9:D23)</f>
        <v>470255</v>
      </c>
      <c r="E24" s="28"/>
      <c r="F24" s="28">
        <f>SUM(F9:F23)</f>
        <v>97252</v>
      </c>
      <c r="G24" s="28"/>
      <c r="H24" s="28">
        <f>SUM(H9:H23)</f>
        <v>107500</v>
      </c>
      <c r="I24" s="28"/>
      <c r="J24" s="28">
        <f>SUM(J9:J23)</f>
        <v>438376</v>
      </c>
      <c r="K24" s="46"/>
      <c r="L24" s="28">
        <f>SUM(L9:L23)</f>
        <v>55000</v>
      </c>
      <c r="M24" s="28"/>
      <c r="N24" s="28">
        <f>SUM(N9:N23)</f>
        <v>100963</v>
      </c>
      <c r="O24" s="46"/>
      <c r="P24" s="28">
        <f>SUM(P9:P23)</f>
        <v>397152</v>
      </c>
    </row>
    <row r="26" spans="1:17" x14ac:dyDescent="0.3">
      <c r="B26" t="s">
        <v>96</v>
      </c>
      <c r="H26" s="25">
        <v>0</v>
      </c>
      <c r="J26" s="30">
        <f>+D26+F26-H26</f>
        <v>0</v>
      </c>
      <c r="L26" s="25">
        <f>+P40</f>
        <v>13090</v>
      </c>
      <c r="P26" s="30">
        <f>+J26+L26-N26</f>
        <v>13090</v>
      </c>
    </row>
    <row r="28" spans="1:17" ht="15" thickBot="1" x14ac:dyDescent="0.35">
      <c r="A28" s="1"/>
      <c r="B28" s="47" t="s">
        <v>60</v>
      </c>
      <c r="C28" s="47"/>
      <c r="D28" s="48">
        <f>+D26+D24</f>
        <v>470255</v>
      </c>
      <c r="E28" s="49"/>
      <c r="F28" s="49">
        <f>+F26+F24</f>
        <v>97252</v>
      </c>
      <c r="G28" s="49"/>
      <c r="H28" s="49">
        <f>+H26+H24</f>
        <v>107500</v>
      </c>
      <c r="I28" s="49"/>
      <c r="J28" s="48">
        <f>+J24+J26</f>
        <v>438376</v>
      </c>
      <c r="K28" s="49"/>
      <c r="L28" s="49">
        <f>+L26+L24</f>
        <v>68090</v>
      </c>
      <c r="M28" s="49"/>
      <c r="N28" s="49">
        <f>+N26+N24</f>
        <v>100963</v>
      </c>
      <c r="O28" s="50"/>
      <c r="P28" s="48">
        <f>+P24+P26</f>
        <v>410242</v>
      </c>
    </row>
    <row r="29" spans="1:17" x14ac:dyDescent="0.3"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7" x14ac:dyDescent="0.3">
      <c r="B30" t="s">
        <v>112</v>
      </c>
      <c r="D30"/>
      <c r="E30"/>
      <c r="F30"/>
      <c r="G30"/>
      <c r="H30"/>
      <c r="I30"/>
      <c r="J30" s="25">
        <f>+J38-J39</f>
        <v>132494.59999999998</v>
      </c>
      <c r="K30"/>
      <c r="L30"/>
      <c r="M30"/>
      <c r="N30"/>
      <c r="O30"/>
      <c r="P30" s="25">
        <f>+P38-P39</f>
        <v>-13090</v>
      </c>
    </row>
    <row r="31" spans="1:17" x14ac:dyDescent="0.3">
      <c r="B31" t="s">
        <v>96</v>
      </c>
      <c r="D31"/>
      <c r="E31"/>
      <c r="F31"/>
      <c r="G31"/>
      <c r="H31"/>
      <c r="I31"/>
      <c r="J31" s="25">
        <f>+J26</f>
        <v>0</v>
      </c>
      <c r="K31"/>
      <c r="L31"/>
      <c r="M31"/>
      <c r="N31"/>
      <c r="O31"/>
      <c r="P31" s="25">
        <f>+P26</f>
        <v>13090</v>
      </c>
    </row>
    <row r="32" spans="1:17" x14ac:dyDescent="0.3">
      <c r="B32" t="s">
        <v>109</v>
      </c>
      <c r="D32"/>
      <c r="E32"/>
      <c r="F32"/>
      <c r="G32"/>
      <c r="H32"/>
      <c r="I32"/>
      <c r="J32" s="53">
        <f>+J31/J30*12</f>
        <v>0</v>
      </c>
      <c r="K32" t="s">
        <v>109</v>
      </c>
      <c r="L32"/>
      <c r="M32"/>
      <c r="N32"/>
      <c r="O32"/>
      <c r="P32" s="53">
        <f>+P31/P30*12</f>
        <v>-12</v>
      </c>
      <c r="Q32" t="s">
        <v>109</v>
      </c>
    </row>
    <row r="33" spans="2:17" x14ac:dyDescent="0.3">
      <c r="B33" t="s">
        <v>113</v>
      </c>
      <c r="D33"/>
      <c r="E33"/>
      <c r="F33"/>
      <c r="G33"/>
      <c r="H33"/>
      <c r="I33"/>
      <c r="J33" s="51" t="s">
        <v>110</v>
      </c>
      <c r="K33" t="s">
        <v>109</v>
      </c>
      <c r="L33"/>
      <c r="M33"/>
      <c r="N33"/>
      <c r="O33"/>
      <c r="P33" s="51" t="s">
        <v>110</v>
      </c>
      <c r="Q33" t="s">
        <v>109</v>
      </c>
    </row>
    <row r="34" spans="2:17" x14ac:dyDescent="0.3">
      <c r="D34"/>
      <c r="E34"/>
      <c r="F34"/>
      <c r="G34"/>
      <c r="H34"/>
      <c r="I34"/>
      <c r="J34" s="52" t="s">
        <v>111</v>
      </c>
      <c r="K34"/>
      <c r="L34"/>
      <c r="M34"/>
      <c r="N34"/>
      <c r="O34"/>
      <c r="P34" s="52" t="s">
        <v>111</v>
      </c>
    </row>
    <row r="35" spans="2:17" ht="28.8" customHeight="1" x14ac:dyDescent="0.3">
      <c r="D35"/>
      <c r="E35"/>
      <c r="F35"/>
      <c r="G35"/>
      <c r="H35"/>
      <c r="I35"/>
      <c r="J35" s="97" t="s">
        <v>128</v>
      </c>
      <c r="K35"/>
      <c r="L35"/>
      <c r="M35"/>
      <c r="N35"/>
      <c r="O35"/>
      <c r="P35" s="97" t="s">
        <v>118</v>
      </c>
    </row>
    <row r="36" spans="2:17" x14ac:dyDescent="0.3">
      <c r="D36"/>
      <c r="E36"/>
      <c r="F36"/>
      <c r="G36"/>
      <c r="H36"/>
      <c r="I36"/>
      <c r="J36" s="98"/>
      <c r="K36"/>
      <c r="L36"/>
      <c r="M36"/>
      <c r="N36"/>
      <c r="O36"/>
      <c r="P36" s="98"/>
    </row>
    <row r="37" spans="2:17" x14ac:dyDescent="0.3">
      <c r="D37"/>
      <c r="E37"/>
      <c r="G37"/>
      <c r="H37"/>
      <c r="I37"/>
      <c r="J37"/>
      <c r="K37"/>
      <c r="L37"/>
      <c r="M37"/>
      <c r="N37"/>
      <c r="O37"/>
      <c r="P37"/>
    </row>
    <row r="38" spans="2:17" x14ac:dyDescent="0.3">
      <c r="D38"/>
      <c r="E38"/>
      <c r="F38" t="s">
        <v>66</v>
      </c>
      <c r="G38"/>
      <c r="H38"/>
      <c r="I38"/>
      <c r="J38" s="2">
        <f>+'Budget 2025-2026 draft '!I136</f>
        <v>837994.6</v>
      </c>
      <c r="K38"/>
      <c r="L38"/>
      <c r="M38"/>
      <c r="N38"/>
      <c r="O38"/>
      <c r="P38" s="2">
        <f>+'Budget 2025-2026 draft '!K136</f>
        <v>802810</v>
      </c>
    </row>
    <row r="39" spans="2:17" x14ac:dyDescent="0.3">
      <c r="D39"/>
      <c r="E39"/>
      <c r="F39" t="s">
        <v>67</v>
      </c>
      <c r="G39"/>
      <c r="H39"/>
      <c r="I39"/>
      <c r="J39" s="2">
        <f>+INCOME!J25</f>
        <v>705500</v>
      </c>
      <c r="K39"/>
      <c r="L39"/>
      <c r="M39"/>
      <c r="N39"/>
      <c r="O39"/>
      <c r="P39" s="2">
        <f>+INCOME!L25</f>
        <v>815900</v>
      </c>
    </row>
    <row r="40" spans="2:17" x14ac:dyDescent="0.3">
      <c r="D40"/>
      <c r="E40"/>
      <c r="F40" t="s">
        <v>108</v>
      </c>
      <c r="G40"/>
      <c r="H40"/>
      <c r="I40"/>
      <c r="J40" s="2">
        <f>+J41+J39-J38</f>
        <v>-132494.59999999998</v>
      </c>
      <c r="K40"/>
      <c r="L40"/>
      <c r="M40"/>
      <c r="N40"/>
      <c r="O40"/>
      <c r="P40" s="2">
        <f>+P41+P39-P38</f>
        <v>13090</v>
      </c>
    </row>
    <row r="41" spans="2:17" x14ac:dyDescent="0.3">
      <c r="D41"/>
      <c r="E41"/>
      <c r="F41"/>
      <c r="G41"/>
      <c r="H41"/>
      <c r="I41"/>
      <c r="J41" s="37"/>
      <c r="K41"/>
      <c r="L41"/>
      <c r="M41"/>
      <c r="N41"/>
      <c r="O41"/>
      <c r="P41" s="2"/>
    </row>
    <row r="42" spans="2:17" x14ac:dyDescent="0.3"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2:17" x14ac:dyDescent="0.3"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2:17" x14ac:dyDescent="0.3"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2:17" x14ac:dyDescent="0.3"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2:17" x14ac:dyDescent="0.3"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2:17" x14ac:dyDescent="0.3"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2:17" x14ac:dyDescent="0.3">
      <c r="D48"/>
      <c r="E48"/>
      <c r="F48"/>
      <c r="G48"/>
      <c r="H48"/>
      <c r="I48"/>
      <c r="J48"/>
      <c r="K48"/>
      <c r="L48"/>
      <c r="M48"/>
      <c r="N48"/>
      <c r="O48"/>
      <c r="P48"/>
    </row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  <row r="77" customFormat="1" x14ac:dyDescent="0.3"/>
    <row r="78" customFormat="1" x14ac:dyDescent="0.3"/>
    <row r="79" customFormat="1" x14ac:dyDescent="0.3"/>
    <row r="80" customFormat="1" x14ac:dyDescent="0.3"/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</sheetData>
  <mergeCells count="2">
    <mergeCell ref="J35:J36"/>
    <mergeCell ref="P35:P36"/>
  </mergeCells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D1DE4-B76C-450B-BBE3-A0BFD65EE0A8}">
  <sheetPr>
    <pageSetUpPr fitToPage="1"/>
  </sheetPr>
  <dimension ref="A1:R82"/>
  <sheetViews>
    <sheetView zoomScale="43" zoomScaleNormal="43" workbookViewId="0">
      <pane ySplit="3" topLeftCell="A8" activePane="bottomLeft" state="frozen"/>
      <selection pane="bottomLeft" activeCell="C19" sqref="C19"/>
    </sheetView>
  </sheetViews>
  <sheetFormatPr defaultRowHeight="14.4" x14ac:dyDescent="0.3"/>
  <cols>
    <col min="2" max="2" width="36.77734375" customWidth="1"/>
    <col min="3" max="3" width="66.88671875" customWidth="1"/>
    <col min="4" max="4" width="47.109375" style="2" bestFit="1" customWidth="1"/>
    <col min="5" max="5" width="8.88671875" customWidth="1"/>
    <col min="6" max="6" width="40.109375" style="2" bestFit="1" customWidth="1"/>
    <col min="8" max="8" width="48.33203125" style="2" bestFit="1" customWidth="1"/>
    <col min="10" max="10" width="51" style="2" bestFit="1" customWidth="1"/>
    <col min="12" max="12" width="39.109375" style="2" bestFit="1" customWidth="1"/>
    <col min="14" max="14" width="56.88671875" style="2" hidden="1" customWidth="1"/>
    <col min="16" max="16" width="34.5546875" bestFit="1" customWidth="1"/>
    <col min="18" max="18" width="194.88671875" customWidth="1"/>
  </cols>
  <sheetData>
    <row r="1" spans="1:18" ht="31.2" x14ac:dyDescent="0.6">
      <c r="A1" s="5"/>
      <c r="C1" s="5"/>
      <c r="D1" s="6"/>
      <c r="E1" s="5"/>
      <c r="F1" s="6"/>
      <c r="G1" s="5"/>
      <c r="H1" s="6"/>
      <c r="I1" s="5"/>
      <c r="J1" s="6"/>
      <c r="K1" s="5"/>
      <c r="L1" s="6"/>
      <c r="M1" s="5"/>
      <c r="N1" s="6"/>
      <c r="O1" s="5"/>
      <c r="P1" s="5"/>
      <c r="Q1" s="5"/>
      <c r="R1" s="5"/>
    </row>
    <row r="2" spans="1:18" ht="31.2" x14ac:dyDescent="0.6">
      <c r="A2" s="5"/>
      <c r="B2" s="5"/>
      <c r="C2" s="5"/>
      <c r="D2" s="6"/>
      <c r="E2" s="5"/>
      <c r="F2" s="6"/>
      <c r="G2" s="5"/>
      <c r="H2" s="6"/>
      <c r="I2" s="5"/>
      <c r="J2" s="6"/>
      <c r="K2" s="5"/>
      <c r="L2" s="6"/>
      <c r="M2" s="5"/>
      <c r="N2" s="6"/>
      <c r="O2" s="5"/>
      <c r="P2" s="5"/>
      <c r="Q2" s="5"/>
      <c r="R2" s="5"/>
    </row>
    <row r="3" spans="1:18" ht="93.6" x14ac:dyDescent="0.6">
      <c r="A3" s="5"/>
      <c r="B3" s="5"/>
      <c r="C3" s="5"/>
      <c r="D3" s="8" t="s">
        <v>119</v>
      </c>
      <c r="E3" s="5"/>
      <c r="F3" s="8" t="s">
        <v>0</v>
      </c>
      <c r="G3" s="7"/>
      <c r="H3" s="8" t="s">
        <v>121</v>
      </c>
      <c r="I3" s="7"/>
      <c r="J3" s="8" t="s">
        <v>122</v>
      </c>
      <c r="K3" s="7"/>
      <c r="L3" s="8" t="s">
        <v>118</v>
      </c>
      <c r="M3" s="7"/>
      <c r="N3" s="8" t="s">
        <v>129</v>
      </c>
      <c r="O3" s="7"/>
      <c r="P3" s="9" t="s">
        <v>184</v>
      </c>
      <c r="Q3" s="5"/>
      <c r="R3" s="7" t="s">
        <v>54</v>
      </c>
    </row>
    <row r="4" spans="1:18" ht="31.2" x14ac:dyDescent="0.6">
      <c r="A4" s="5"/>
      <c r="B4" s="5"/>
      <c r="C4" s="5"/>
      <c r="D4" s="6"/>
      <c r="E4" s="5"/>
      <c r="F4" s="6"/>
      <c r="G4" s="5"/>
      <c r="H4" s="6"/>
      <c r="I4" s="5"/>
      <c r="J4" s="6"/>
      <c r="K4" s="5"/>
      <c r="L4" s="6"/>
      <c r="M4" s="5"/>
      <c r="N4" s="6"/>
      <c r="O4" s="5"/>
      <c r="P4" s="6"/>
      <c r="Q4" s="5"/>
      <c r="R4" s="5"/>
    </row>
    <row r="5" spans="1:18" ht="31.2" x14ac:dyDescent="0.6">
      <c r="A5" s="5"/>
      <c r="B5" s="10" t="s">
        <v>61</v>
      </c>
      <c r="C5" s="5"/>
      <c r="D5" s="6"/>
      <c r="E5" s="5"/>
      <c r="F5" s="6"/>
      <c r="G5" s="5"/>
      <c r="H5" s="6"/>
      <c r="I5" s="5"/>
      <c r="J5" s="6"/>
      <c r="K5" s="5"/>
      <c r="L5" s="6"/>
      <c r="M5" s="5"/>
      <c r="N5" s="6"/>
      <c r="O5" s="5"/>
      <c r="P5" s="6"/>
      <c r="Q5" s="5"/>
      <c r="R5" s="5"/>
    </row>
    <row r="6" spans="1:18" ht="62.4" x14ac:dyDescent="0.6">
      <c r="A6" s="5"/>
      <c r="B6" s="5" t="s">
        <v>62</v>
      </c>
      <c r="C6" s="5"/>
      <c r="D6" s="6">
        <v>173547</v>
      </c>
      <c r="E6" s="5"/>
      <c r="F6" s="6">
        <v>200000</v>
      </c>
      <c r="G6" s="5"/>
      <c r="H6" s="6">
        <v>68642.73</v>
      </c>
      <c r="I6" s="5"/>
      <c r="J6" s="6">
        <v>175000</v>
      </c>
      <c r="K6" s="5"/>
      <c r="L6" s="6">
        <v>220000</v>
      </c>
      <c r="M6" s="5"/>
      <c r="N6" s="6">
        <v>20000</v>
      </c>
      <c r="O6" s="5"/>
      <c r="P6" s="88">
        <f>L6-F6</f>
        <v>20000</v>
      </c>
      <c r="Q6" s="5"/>
      <c r="R6" s="15" t="s">
        <v>144</v>
      </c>
    </row>
    <row r="7" spans="1:18" ht="31.2" x14ac:dyDescent="0.6">
      <c r="A7" s="5"/>
      <c r="B7" s="13" t="s">
        <v>193</v>
      </c>
      <c r="C7" s="5"/>
      <c r="D7" s="6">
        <v>0</v>
      </c>
      <c r="E7" s="5"/>
      <c r="F7" s="6">
        <v>0</v>
      </c>
      <c r="G7" s="5"/>
      <c r="H7" s="6">
        <v>0</v>
      </c>
      <c r="I7" s="5"/>
      <c r="J7" s="6">
        <v>0</v>
      </c>
      <c r="K7" s="5"/>
      <c r="L7" s="6">
        <v>0</v>
      </c>
      <c r="M7" s="5"/>
      <c r="N7" s="6"/>
      <c r="O7" s="5"/>
      <c r="P7" s="6">
        <v>0</v>
      </c>
      <c r="Q7" s="5"/>
      <c r="R7" s="15"/>
    </row>
    <row r="8" spans="1:18" ht="31.2" x14ac:dyDescent="0.6">
      <c r="A8" s="5"/>
      <c r="B8" s="13" t="s">
        <v>194</v>
      </c>
      <c r="C8" s="5"/>
      <c r="D8" s="6">
        <v>0</v>
      </c>
      <c r="E8" s="5"/>
      <c r="F8" s="6">
        <v>0</v>
      </c>
      <c r="G8" s="5"/>
      <c r="H8" s="6">
        <v>0</v>
      </c>
      <c r="I8" s="5"/>
      <c r="J8" s="6">
        <v>0</v>
      </c>
      <c r="K8" s="5"/>
      <c r="L8" s="6">
        <v>0</v>
      </c>
      <c r="M8" s="5"/>
      <c r="N8" s="6"/>
      <c r="O8" s="5"/>
      <c r="P8" s="6">
        <v>0</v>
      </c>
      <c r="Q8" s="5"/>
      <c r="R8" s="15"/>
    </row>
    <row r="9" spans="1:18" ht="31.2" x14ac:dyDescent="0.6">
      <c r="A9" s="5"/>
      <c r="B9" s="13" t="s">
        <v>192</v>
      </c>
      <c r="C9" s="5"/>
      <c r="D9" s="6">
        <v>0</v>
      </c>
      <c r="E9" s="5"/>
      <c r="F9" s="6">
        <v>0</v>
      </c>
      <c r="G9" s="5"/>
      <c r="H9" s="6">
        <v>0</v>
      </c>
      <c r="I9" s="5"/>
      <c r="J9" s="6">
        <v>0</v>
      </c>
      <c r="K9" s="5"/>
      <c r="L9" s="6">
        <v>0</v>
      </c>
      <c r="M9" s="5"/>
      <c r="N9" s="6"/>
      <c r="O9" s="5"/>
      <c r="P9" s="6">
        <v>0</v>
      </c>
      <c r="Q9" s="5"/>
      <c r="R9" s="15"/>
    </row>
    <row r="10" spans="1:18" ht="31.2" x14ac:dyDescent="0.6">
      <c r="A10" s="5"/>
      <c r="B10" s="13" t="s">
        <v>195</v>
      </c>
      <c r="C10" s="5"/>
      <c r="D10" s="6">
        <v>0</v>
      </c>
      <c r="E10" s="5"/>
      <c r="F10" s="6">
        <v>0</v>
      </c>
      <c r="G10" s="5"/>
      <c r="H10" s="6">
        <v>0</v>
      </c>
      <c r="I10" s="5"/>
      <c r="J10" s="6">
        <v>0</v>
      </c>
      <c r="K10" s="5"/>
      <c r="L10" s="6">
        <v>0</v>
      </c>
      <c r="M10" s="5"/>
      <c r="N10" s="6"/>
      <c r="O10" s="5"/>
      <c r="P10" s="6">
        <v>0</v>
      </c>
      <c r="Q10" s="5"/>
      <c r="R10" s="15"/>
    </row>
    <row r="11" spans="1:18" ht="31.2" x14ac:dyDescent="0.6">
      <c r="A11" s="5"/>
      <c r="B11" s="13" t="s">
        <v>196</v>
      </c>
      <c r="C11" s="5"/>
      <c r="D11" s="6">
        <v>0</v>
      </c>
      <c r="E11" s="5"/>
      <c r="F11" s="6">
        <v>0</v>
      </c>
      <c r="G11" s="5"/>
      <c r="H11" s="6">
        <v>0</v>
      </c>
      <c r="I11" s="5"/>
      <c r="J11" s="6">
        <v>0</v>
      </c>
      <c r="K11" s="5"/>
      <c r="L11" s="6">
        <v>0</v>
      </c>
      <c r="M11" s="5"/>
      <c r="N11" s="6"/>
      <c r="O11" s="5"/>
      <c r="P11" s="6">
        <v>0</v>
      </c>
      <c r="Q11" s="5"/>
      <c r="R11" s="15"/>
    </row>
    <row r="12" spans="1:18" ht="31.2" x14ac:dyDescent="0.6">
      <c r="A12" s="5"/>
      <c r="B12" s="13" t="s">
        <v>197</v>
      </c>
      <c r="C12" s="5"/>
      <c r="D12" s="6">
        <v>0</v>
      </c>
      <c r="E12" s="5"/>
      <c r="F12" s="6">
        <v>0</v>
      </c>
      <c r="G12" s="5"/>
      <c r="H12" s="6">
        <v>0</v>
      </c>
      <c r="I12" s="5"/>
      <c r="J12" s="6">
        <v>0</v>
      </c>
      <c r="K12" s="5"/>
      <c r="L12" s="6">
        <v>0</v>
      </c>
      <c r="M12" s="5"/>
      <c r="N12" s="6"/>
      <c r="O12" s="5"/>
      <c r="P12" s="6">
        <v>0</v>
      </c>
      <c r="Q12" s="5"/>
      <c r="R12" s="15"/>
    </row>
    <row r="13" spans="1:18" ht="31.2" x14ac:dyDescent="0.6">
      <c r="A13" s="5"/>
      <c r="B13" s="13" t="s">
        <v>198</v>
      </c>
      <c r="C13" s="5"/>
      <c r="D13" s="6">
        <v>0</v>
      </c>
      <c r="E13" s="5"/>
      <c r="F13" s="6">
        <v>0</v>
      </c>
      <c r="G13" s="5"/>
      <c r="H13" s="6">
        <v>0</v>
      </c>
      <c r="I13" s="5"/>
      <c r="J13" s="6">
        <v>0</v>
      </c>
      <c r="K13" s="5"/>
      <c r="L13" s="6">
        <v>0</v>
      </c>
      <c r="M13" s="5"/>
      <c r="N13" s="6"/>
      <c r="O13" s="5"/>
      <c r="P13" s="6">
        <v>0</v>
      </c>
      <c r="Q13" s="5"/>
      <c r="R13" s="15"/>
    </row>
    <row r="14" spans="1:18" ht="62.4" x14ac:dyDescent="0.6">
      <c r="A14" s="5"/>
      <c r="B14" s="5" t="s">
        <v>185</v>
      </c>
      <c r="C14" s="5"/>
      <c r="D14" s="6">
        <v>2278</v>
      </c>
      <c r="E14" s="5"/>
      <c r="F14" s="6">
        <v>1000</v>
      </c>
      <c r="G14" s="5"/>
      <c r="H14" s="56"/>
      <c r="I14" s="5"/>
      <c r="J14" s="81"/>
      <c r="K14" s="5"/>
      <c r="L14" s="6">
        <v>1000</v>
      </c>
      <c r="M14" s="5"/>
      <c r="N14" s="6">
        <v>0</v>
      </c>
      <c r="O14" s="5"/>
      <c r="P14" s="6">
        <f t="shared" ref="P14:P23" si="0">L14-F14</f>
        <v>0</v>
      </c>
      <c r="Q14" s="5"/>
      <c r="R14" s="15" t="s">
        <v>145</v>
      </c>
    </row>
    <row r="15" spans="1:18" ht="31.2" x14ac:dyDescent="0.6">
      <c r="A15" s="5"/>
      <c r="B15" s="5" t="s">
        <v>63</v>
      </c>
      <c r="C15" s="5"/>
      <c r="D15" s="6">
        <v>35376</v>
      </c>
      <c r="E15" s="5"/>
      <c r="F15" s="56">
        <v>40000</v>
      </c>
      <c r="G15" s="5"/>
      <c r="H15" s="56">
        <v>12906.43</v>
      </c>
      <c r="I15" s="5"/>
      <c r="J15" s="56">
        <v>26000</v>
      </c>
      <c r="K15" s="5"/>
      <c r="L15" s="56">
        <v>40400</v>
      </c>
      <c r="M15" s="5"/>
      <c r="N15" s="6"/>
      <c r="O15" s="5"/>
      <c r="P15" s="88">
        <f t="shared" si="0"/>
        <v>400</v>
      </c>
      <c r="Q15" s="5"/>
      <c r="R15" s="15" t="s">
        <v>206</v>
      </c>
    </row>
    <row r="16" spans="1:18" ht="62.4" x14ac:dyDescent="0.6">
      <c r="A16" s="5"/>
      <c r="B16" s="5" t="s">
        <v>235</v>
      </c>
      <c r="C16" s="5"/>
      <c r="D16" s="6">
        <v>3196</v>
      </c>
      <c r="E16" s="5"/>
      <c r="F16" s="6">
        <v>4500</v>
      </c>
      <c r="G16" s="5"/>
      <c r="H16" s="6">
        <v>2828.58</v>
      </c>
      <c r="I16" s="5"/>
      <c r="J16" s="6">
        <v>4500</v>
      </c>
      <c r="K16" s="5"/>
      <c r="L16" s="6">
        <v>4500</v>
      </c>
      <c r="M16" s="5"/>
      <c r="N16" s="6"/>
      <c r="O16" s="5"/>
      <c r="P16" s="6">
        <f t="shared" si="0"/>
        <v>0</v>
      </c>
      <c r="Q16" s="5"/>
      <c r="R16" s="15" t="s">
        <v>143</v>
      </c>
    </row>
    <row r="17" spans="1:18" ht="31.2" x14ac:dyDescent="0.6">
      <c r="A17" s="5"/>
      <c r="B17" s="5" t="s">
        <v>94</v>
      </c>
      <c r="C17" s="5"/>
      <c r="D17" s="6">
        <v>4505</v>
      </c>
      <c r="E17" s="5"/>
      <c r="F17" s="6">
        <v>6000</v>
      </c>
      <c r="G17" s="5"/>
      <c r="H17" s="6">
        <v>0</v>
      </c>
      <c r="I17" s="5"/>
      <c r="J17" s="6">
        <v>0</v>
      </c>
      <c r="K17" s="5"/>
      <c r="L17" s="6">
        <v>0</v>
      </c>
      <c r="M17" s="5"/>
      <c r="N17" s="6"/>
      <c r="O17" s="5"/>
      <c r="P17" s="6">
        <f t="shared" si="0"/>
        <v>-6000</v>
      </c>
      <c r="Q17" s="5"/>
      <c r="R17" s="15"/>
    </row>
    <row r="18" spans="1:18" ht="31.2" x14ac:dyDescent="0.6">
      <c r="A18" s="5"/>
      <c r="B18" s="5" t="s">
        <v>151</v>
      </c>
      <c r="C18" s="5"/>
      <c r="D18" s="6">
        <v>0</v>
      </c>
      <c r="E18" s="5"/>
      <c r="F18" s="6">
        <v>0</v>
      </c>
      <c r="G18" s="5"/>
      <c r="H18" s="6">
        <v>153.18</v>
      </c>
      <c r="I18" s="5"/>
      <c r="J18" s="6">
        <v>0</v>
      </c>
      <c r="K18" s="5"/>
      <c r="L18" s="6">
        <v>0</v>
      </c>
      <c r="M18" s="5"/>
      <c r="N18" s="6"/>
      <c r="O18" s="5"/>
      <c r="P18" s="6">
        <f t="shared" si="0"/>
        <v>0</v>
      </c>
      <c r="Q18" s="5"/>
      <c r="R18" s="15"/>
    </row>
    <row r="19" spans="1:18" ht="31.2" x14ac:dyDescent="0.6">
      <c r="A19" s="5"/>
      <c r="B19" s="5" t="s">
        <v>152</v>
      </c>
      <c r="C19" s="5"/>
      <c r="D19" s="6">
        <v>0</v>
      </c>
      <c r="E19" s="5"/>
      <c r="F19" s="6">
        <v>0</v>
      </c>
      <c r="G19" s="5"/>
      <c r="H19" s="6">
        <v>537.92999999999995</v>
      </c>
      <c r="I19" s="5"/>
      <c r="J19" s="6">
        <v>0</v>
      </c>
      <c r="K19" s="5"/>
      <c r="L19" s="6">
        <v>0</v>
      </c>
      <c r="M19" s="5"/>
      <c r="N19" s="6"/>
      <c r="O19" s="5"/>
      <c r="P19" s="6">
        <f t="shared" si="0"/>
        <v>0</v>
      </c>
      <c r="Q19" s="5"/>
      <c r="R19" s="15"/>
    </row>
    <row r="20" spans="1:18" ht="31.2" x14ac:dyDescent="0.6">
      <c r="A20" s="5"/>
      <c r="B20" s="5" t="s">
        <v>153</v>
      </c>
      <c r="C20" s="5"/>
      <c r="D20" s="6">
        <v>0</v>
      </c>
      <c r="E20" s="5"/>
      <c r="F20" s="6">
        <v>0</v>
      </c>
      <c r="G20" s="5"/>
      <c r="H20" s="6">
        <v>787.5</v>
      </c>
      <c r="I20" s="5"/>
      <c r="J20" s="6">
        <v>0</v>
      </c>
      <c r="K20" s="5"/>
      <c r="L20" s="6">
        <v>0</v>
      </c>
      <c r="M20" s="5"/>
      <c r="N20" s="6"/>
      <c r="O20" s="5"/>
      <c r="P20" s="6">
        <f t="shared" si="0"/>
        <v>0</v>
      </c>
      <c r="Q20" s="5"/>
      <c r="R20" s="15"/>
    </row>
    <row r="21" spans="1:18" ht="31.2" x14ac:dyDescent="0.6">
      <c r="A21" s="5"/>
      <c r="B21" s="5" t="s">
        <v>154</v>
      </c>
      <c r="C21" s="5"/>
      <c r="D21" s="6">
        <v>0</v>
      </c>
      <c r="E21" s="5"/>
      <c r="F21" s="6">
        <v>0</v>
      </c>
      <c r="G21" s="5"/>
      <c r="H21" s="6">
        <v>873.22</v>
      </c>
      <c r="I21" s="5"/>
      <c r="J21" s="6">
        <v>0</v>
      </c>
      <c r="K21" s="5"/>
      <c r="L21" s="6">
        <v>0</v>
      </c>
      <c r="M21" s="5"/>
      <c r="N21" s="6"/>
      <c r="O21" s="5"/>
      <c r="P21" s="6">
        <f t="shared" si="0"/>
        <v>0</v>
      </c>
      <c r="Q21" s="5"/>
      <c r="R21" s="15"/>
    </row>
    <row r="22" spans="1:18" ht="31.2" x14ac:dyDescent="0.6">
      <c r="A22" s="5"/>
      <c r="B22" s="5" t="s">
        <v>155</v>
      </c>
      <c r="C22" s="5"/>
      <c r="D22" s="6">
        <v>0</v>
      </c>
      <c r="E22" s="5"/>
      <c r="F22" s="6">
        <v>0</v>
      </c>
      <c r="G22" s="5"/>
      <c r="H22" s="6">
        <v>4713.78</v>
      </c>
      <c r="I22" s="5"/>
      <c r="J22" s="6">
        <v>0</v>
      </c>
      <c r="K22" s="5"/>
      <c r="L22" s="6">
        <v>0</v>
      </c>
      <c r="M22" s="5"/>
      <c r="N22" s="6"/>
      <c r="O22" s="5"/>
      <c r="P22" s="6">
        <f t="shared" si="0"/>
        <v>0</v>
      </c>
      <c r="Q22" s="5"/>
      <c r="R22" s="15"/>
    </row>
    <row r="23" spans="1:18" ht="31.2" x14ac:dyDescent="0.6">
      <c r="A23" s="5"/>
      <c r="B23" s="5" t="s">
        <v>165</v>
      </c>
      <c r="C23" s="5"/>
      <c r="D23" s="6">
        <v>525205</v>
      </c>
      <c r="E23" s="5"/>
      <c r="F23" s="6">
        <v>500000</v>
      </c>
      <c r="G23" s="5"/>
      <c r="H23" s="6">
        <v>500000</v>
      </c>
      <c r="I23" s="5"/>
      <c r="J23" s="6">
        <v>500000</v>
      </c>
      <c r="K23" s="5"/>
      <c r="L23" s="6">
        <v>500000</v>
      </c>
      <c r="M23" s="5"/>
      <c r="N23" s="6"/>
      <c r="O23" s="5"/>
      <c r="P23" s="6">
        <f t="shared" si="0"/>
        <v>0</v>
      </c>
      <c r="Q23" s="5"/>
      <c r="R23" s="5"/>
    </row>
    <row r="24" spans="1:18" ht="31.2" x14ac:dyDescent="0.6">
      <c r="A24" s="5"/>
      <c r="B24" s="5" t="s">
        <v>236</v>
      </c>
      <c r="C24" s="5"/>
      <c r="D24" s="6"/>
      <c r="E24" s="5"/>
      <c r="F24" s="6"/>
      <c r="G24" s="5"/>
      <c r="H24" s="6"/>
      <c r="I24" s="5"/>
      <c r="J24" s="56"/>
      <c r="K24" s="5"/>
      <c r="L24" s="56">
        <v>50000</v>
      </c>
      <c r="M24" s="5"/>
      <c r="N24" s="6"/>
      <c r="O24" s="5"/>
      <c r="P24" s="6"/>
      <c r="Q24" s="5"/>
      <c r="R24" s="5" t="s">
        <v>232</v>
      </c>
    </row>
    <row r="25" spans="1:18" ht="31.2" x14ac:dyDescent="0.6">
      <c r="A25" s="5"/>
      <c r="B25" s="16" t="s">
        <v>64</v>
      </c>
      <c r="C25" s="17"/>
      <c r="D25" s="18">
        <f>SUM(D6:D23)</f>
        <v>744107</v>
      </c>
      <c r="E25" s="16"/>
      <c r="F25" s="18">
        <f>SUM(F6:F23)</f>
        <v>751500</v>
      </c>
      <c r="G25" s="16"/>
      <c r="H25" s="18">
        <f>SUM(H6:H23)</f>
        <v>591443.35</v>
      </c>
      <c r="I25" s="16"/>
      <c r="J25" s="18">
        <f>SUM(J6:J23)</f>
        <v>705500</v>
      </c>
      <c r="K25" s="16"/>
      <c r="L25" s="18">
        <f>SUM(L6:L24)</f>
        <v>815900</v>
      </c>
      <c r="M25" s="16"/>
      <c r="N25" s="18">
        <f>SUM(N6:N17)</f>
        <v>20000</v>
      </c>
      <c r="O25" s="16"/>
      <c r="P25" s="18">
        <f>SUM(P6:P23)</f>
        <v>14400</v>
      </c>
      <c r="Q25" s="16"/>
      <c r="R25" s="16"/>
    </row>
    <row r="26" spans="1:18" ht="31.2" x14ac:dyDescent="0.6">
      <c r="A26" s="5"/>
      <c r="B26" s="5"/>
      <c r="C26" s="5"/>
      <c r="D26" s="6"/>
      <c r="E26" s="5"/>
      <c r="F26" s="6"/>
      <c r="G26" s="5"/>
      <c r="H26" s="6"/>
      <c r="I26" s="5"/>
      <c r="J26" s="6"/>
      <c r="K26" s="5"/>
      <c r="L26" s="6"/>
      <c r="M26" s="5"/>
      <c r="N26" s="6"/>
      <c r="O26" s="5"/>
      <c r="P26" s="5"/>
      <c r="Q26" s="5"/>
      <c r="R26" s="5"/>
    </row>
    <row r="27" spans="1:18" ht="31.2" x14ac:dyDescent="0.6">
      <c r="A27" s="5"/>
      <c r="B27" s="7"/>
      <c r="C27" s="7"/>
      <c r="D27" s="8"/>
      <c r="E27" s="7"/>
      <c r="F27" s="8"/>
      <c r="G27" s="7"/>
      <c r="H27" s="8"/>
      <c r="I27" s="5"/>
      <c r="J27" s="6"/>
      <c r="K27" s="5"/>
      <c r="L27" s="8"/>
      <c r="M27" s="5"/>
      <c r="N27" s="6"/>
      <c r="O27" s="5"/>
      <c r="P27" s="5"/>
      <c r="Q27" s="5"/>
      <c r="R27" s="5"/>
    </row>
    <row r="28" spans="1:18" ht="31.2" x14ac:dyDescent="0.6">
      <c r="A28" s="5"/>
      <c r="B28" s="19" t="s">
        <v>65</v>
      </c>
      <c r="C28" s="19"/>
      <c r="D28" s="22" t="s">
        <v>213</v>
      </c>
      <c r="E28" s="5"/>
      <c r="F28" s="6"/>
      <c r="G28" s="5"/>
      <c r="H28" s="6"/>
      <c r="I28" s="5"/>
      <c r="J28" s="6"/>
      <c r="K28" s="5"/>
      <c r="L28" s="6"/>
      <c r="M28" s="5"/>
      <c r="N28" s="6"/>
      <c r="O28" s="5"/>
      <c r="P28" s="5"/>
      <c r="Q28" s="5"/>
      <c r="R28" s="5"/>
    </row>
    <row r="29" spans="1:18" ht="31.2" x14ac:dyDescent="0.6">
      <c r="A29" s="5"/>
      <c r="B29" s="5"/>
      <c r="C29" s="5"/>
      <c r="D29" s="5"/>
      <c r="E29" s="5"/>
      <c r="F29" s="6"/>
      <c r="G29" s="5"/>
      <c r="H29" s="6"/>
      <c r="I29" s="5"/>
      <c r="J29" s="6"/>
      <c r="M29" s="5"/>
      <c r="N29" s="6"/>
      <c r="O29" s="5"/>
      <c r="P29" s="5"/>
      <c r="Q29" s="5"/>
      <c r="R29" s="5"/>
    </row>
    <row r="30" spans="1:18" ht="31.2" x14ac:dyDescent="0.6">
      <c r="A30" s="5"/>
      <c r="B30" s="5"/>
      <c r="C30" s="5"/>
      <c r="D30" s="8" t="s">
        <v>118</v>
      </c>
      <c r="E30" s="5"/>
      <c r="F30" s="8" t="s">
        <v>54</v>
      </c>
      <c r="G30" s="5"/>
      <c r="H30" s="6"/>
      <c r="I30" s="5"/>
      <c r="K30" s="5"/>
      <c r="L30" s="6"/>
      <c r="M30" s="5"/>
      <c r="N30" s="6"/>
      <c r="O30" s="5"/>
      <c r="P30" s="5"/>
      <c r="Q30" s="5"/>
      <c r="R30" s="5"/>
    </row>
    <row r="31" spans="1:18" ht="31.2" x14ac:dyDescent="0.6">
      <c r="A31" s="5"/>
      <c r="B31" s="7" t="s">
        <v>66</v>
      </c>
      <c r="C31" s="5"/>
      <c r="D31" s="6">
        <v>802810</v>
      </c>
      <c r="E31" s="5"/>
      <c r="F31" s="6"/>
      <c r="G31" s="5"/>
      <c r="H31" s="6"/>
      <c r="I31" s="5"/>
      <c r="K31" s="5"/>
      <c r="L31" s="5"/>
      <c r="M31" s="5"/>
      <c r="N31" s="6"/>
      <c r="O31" s="5"/>
      <c r="P31" s="5"/>
      <c r="Q31" s="5"/>
      <c r="R31" s="5"/>
    </row>
    <row r="32" spans="1:18" ht="31.2" x14ac:dyDescent="0.6">
      <c r="A32" s="5"/>
      <c r="B32" s="7" t="s">
        <v>67</v>
      </c>
      <c r="C32" s="5"/>
      <c r="D32" s="6">
        <v>315900</v>
      </c>
      <c r="E32" s="5"/>
      <c r="F32" s="6"/>
      <c r="G32" s="5"/>
      <c r="H32" s="6"/>
      <c r="I32" s="5"/>
      <c r="K32" s="5"/>
      <c r="L32" s="5"/>
      <c r="M32" s="5"/>
      <c r="N32" s="6"/>
      <c r="O32" s="5"/>
      <c r="P32" s="5"/>
      <c r="Q32" s="5"/>
      <c r="R32" s="5"/>
    </row>
    <row r="33" spans="1:18" ht="31.2" x14ac:dyDescent="0.6">
      <c r="A33" s="5"/>
      <c r="B33" s="7" t="s">
        <v>229</v>
      </c>
      <c r="C33" s="5"/>
      <c r="D33" s="6">
        <v>13090</v>
      </c>
      <c r="E33" s="5"/>
      <c r="F33" s="6" t="s">
        <v>207</v>
      </c>
      <c r="G33" s="5"/>
      <c r="H33" s="6" t="s">
        <v>208</v>
      </c>
      <c r="I33" s="5"/>
      <c r="K33" s="5"/>
      <c r="L33" s="5"/>
      <c r="M33" s="5"/>
      <c r="N33" s="6"/>
      <c r="O33" s="5"/>
      <c r="P33" s="5"/>
      <c r="Q33" s="5"/>
      <c r="R33" s="5"/>
    </row>
    <row r="34" spans="1:18" ht="31.2" x14ac:dyDescent="0.6">
      <c r="A34" s="5"/>
      <c r="B34" s="7" t="s">
        <v>68</v>
      </c>
      <c r="C34" s="5"/>
      <c r="D34" s="6">
        <v>500000</v>
      </c>
      <c r="E34" s="5"/>
      <c r="F34" s="6"/>
      <c r="G34" s="5"/>
      <c r="H34" s="6"/>
      <c r="I34" s="5"/>
      <c r="K34" s="5"/>
      <c r="L34" s="5"/>
      <c r="M34" s="5"/>
      <c r="N34" s="6"/>
      <c r="O34" s="5"/>
      <c r="P34" s="5"/>
      <c r="Q34" s="5"/>
      <c r="R34" s="5"/>
    </row>
    <row r="35" spans="1:18" ht="31.2" x14ac:dyDescent="0.6">
      <c r="A35" s="5"/>
      <c r="B35" s="5" t="s">
        <v>69</v>
      </c>
      <c r="C35" s="5" t="s">
        <v>216</v>
      </c>
      <c r="D35" s="6"/>
      <c r="E35" s="5"/>
      <c r="F35" s="6" t="s">
        <v>209</v>
      </c>
      <c r="G35" s="5"/>
      <c r="H35" s="6"/>
      <c r="I35" s="5"/>
      <c r="K35" s="5"/>
      <c r="L35" s="5"/>
      <c r="M35" s="5"/>
      <c r="N35" s="6"/>
      <c r="O35" s="5"/>
      <c r="P35" s="5"/>
      <c r="Q35" s="5"/>
      <c r="R35" s="5"/>
    </row>
    <row r="36" spans="1:18" ht="31.2" x14ac:dyDescent="0.6">
      <c r="A36" s="5"/>
      <c r="B36" s="5" t="s">
        <v>70</v>
      </c>
      <c r="C36" s="5"/>
      <c r="D36" s="6">
        <v>0</v>
      </c>
      <c r="E36" s="5"/>
      <c r="F36" s="6"/>
      <c r="G36" s="5"/>
      <c r="H36" s="6"/>
      <c r="I36" s="5"/>
      <c r="K36" s="5"/>
      <c r="L36" s="5"/>
      <c r="M36" s="5"/>
      <c r="N36" s="6"/>
      <c r="O36" s="5"/>
      <c r="P36" s="5"/>
      <c r="Q36" s="5"/>
      <c r="R36" s="5"/>
    </row>
    <row r="37" spans="1:18" ht="31.2" x14ac:dyDescent="0.6">
      <c r="A37" s="5"/>
      <c r="D37" s="6">
        <v>0</v>
      </c>
      <c r="K37" s="5"/>
      <c r="L37" s="20"/>
      <c r="M37" s="23"/>
      <c r="N37" s="6"/>
      <c r="O37" s="5"/>
      <c r="P37" s="5"/>
      <c r="Q37" s="5"/>
      <c r="R37" s="5"/>
    </row>
    <row r="38" spans="1:18" ht="31.2" x14ac:dyDescent="0.6">
      <c r="A38" s="5"/>
      <c r="E38" s="5"/>
      <c r="F38" s="6"/>
      <c r="G38" s="5"/>
      <c r="H38" s="6"/>
      <c r="I38" s="5"/>
      <c r="J38" s="6"/>
      <c r="K38" s="5"/>
      <c r="L38" s="5"/>
      <c r="M38" s="5"/>
      <c r="N38" s="6"/>
      <c r="O38" s="5"/>
      <c r="P38" s="5"/>
      <c r="Q38" s="5"/>
      <c r="R38" s="5"/>
    </row>
    <row r="39" spans="1:18" ht="31.2" x14ac:dyDescent="0.6">
      <c r="A39" s="5"/>
      <c r="B39" s="19"/>
      <c r="C39" s="19"/>
      <c r="D39" s="19"/>
      <c r="E39" s="5"/>
      <c r="F39" s="6"/>
      <c r="G39" s="5"/>
      <c r="H39" s="6"/>
      <c r="I39" s="5"/>
      <c r="J39" s="6"/>
      <c r="K39" s="5"/>
      <c r="L39" s="5"/>
      <c r="M39" s="5"/>
      <c r="N39" s="6"/>
      <c r="O39" s="5"/>
      <c r="P39" s="5"/>
      <c r="Q39" s="5"/>
      <c r="R39" s="5"/>
    </row>
    <row r="40" spans="1:18" ht="31.2" x14ac:dyDescent="0.6">
      <c r="A40" s="85"/>
      <c r="B40" s="19" t="s">
        <v>55</v>
      </c>
      <c r="C40" s="5"/>
      <c r="D40" s="19" t="s">
        <v>230</v>
      </c>
      <c r="E40" s="5"/>
      <c r="F40" s="8"/>
      <c r="G40" s="5"/>
      <c r="H40" s="8"/>
      <c r="I40" s="5"/>
      <c r="K40" s="5"/>
      <c r="L40" s="5"/>
      <c r="M40" s="5"/>
      <c r="N40" s="6"/>
      <c r="O40" s="5"/>
      <c r="P40" s="5"/>
      <c r="Q40" s="5"/>
      <c r="R40" s="5"/>
    </row>
    <row r="41" spans="1:18" ht="31.2" x14ac:dyDescent="0.6">
      <c r="A41" s="5"/>
      <c r="B41" s="5"/>
      <c r="C41" s="5"/>
      <c r="D41" s="5"/>
      <c r="E41" s="5"/>
      <c r="F41" s="6"/>
      <c r="G41" s="5"/>
      <c r="H41" s="6"/>
      <c r="I41" s="5"/>
      <c r="K41" s="5"/>
      <c r="L41" s="5"/>
      <c r="M41" s="5"/>
      <c r="N41" s="6"/>
      <c r="O41" s="5"/>
      <c r="P41" s="5"/>
      <c r="Q41" s="5"/>
      <c r="R41" s="5"/>
    </row>
    <row r="42" spans="1:18" ht="31.2" x14ac:dyDescent="0.6">
      <c r="A42" s="5"/>
      <c r="B42" s="5"/>
      <c r="C42" s="5"/>
      <c r="D42" s="8" t="s">
        <v>118</v>
      </c>
      <c r="E42" s="5"/>
      <c r="F42" s="8" t="s">
        <v>54</v>
      </c>
      <c r="G42" s="5"/>
      <c r="H42" s="6"/>
      <c r="I42" s="5"/>
      <c r="K42" s="5"/>
      <c r="L42" s="5"/>
      <c r="M42" s="5"/>
      <c r="N42" s="6"/>
      <c r="O42" s="5"/>
      <c r="P42" s="5"/>
      <c r="Q42" s="5"/>
      <c r="R42" s="5"/>
    </row>
    <row r="43" spans="1:18" ht="31.2" x14ac:dyDescent="0.6">
      <c r="A43" s="5"/>
      <c r="B43" s="7" t="s">
        <v>66</v>
      </c>
      <c r="C43" s="5"/>
      <c r="D43" s="6">
        <v>802810</v>
      </c>
      <c r="E43" s="5"/>
      <c r="F43" s="6"/>
      <c r="G43" s="5"/>
      <c r="H43" s="6"/>
      <c r="I43" s="5"/>
      <c r="K43" s="5"/>
      <c r="L43" s="5"/>
      <c r="M43" s="5"/>
      <c r="N43" s="6"/>
      <c r="O43" s="5"/>
      <c r="P43" s="5"/>
      <c r="Q43" s="5"/>
      <c r="R43" s="5"/>
    </row>
    <row r="44" spans="1:18" ht="31.2" x14ac:dyDescent="0.6">
      <c r="A44" s="5"/>
      <c r="B44" s="7" t="s">
        <v>67</v>
      </c>
      <c r="C44" s="5"/>
      <c r="D44" s="6">
        <v>315900</v>
      </c>
      <c r="E44" s="5"/>
      <c r="F44" s="6"/>
      <c r="G44" s="5"/>
      <c r="H44" s="6"/>
      <c r="I44" s="5"/>
      <c r="K44" s="5"/>
      <c r="L44" s="5"/>
      <c r="M44" s="5"/>
      <c r="N44" s="6"/>
      <c r="O44" s="5"/>
      <c r="P44" s="5"/>
      <c r="Q44" s="5"/>
      <c r="R44" s="5"/>
    </row>
    <row r="45" spans="1:18" ht="31.2" x14ac:dyDescent="0.6">
      <c r="A45" s="5"/>
      <c r="B45" s="7" t="s">
        <v>108</v>
      </c>
      <c r="C45" s="5"/>
      <c r="D45" s="6">
        <v>38090</v>
      </c>
      <c r="E45" s="5"/>
      <c r="F45" s="6" t="s">
        <v>207</v>
      </c>
      <c r="G45" s="5"/>
      <c r="H45" s="6" t="s">
        <v>214</v>
      </c>
      <c r="I45" s="5"/>
      <c r="K45" s="5"/>
      <c r="L45" s="5"/>
      <c r="M45" s="5"/>
      <c r="N45" s="6"/>
      <c r="O45" s="5"/>
      <c r="P45" s="5"/>
      <c r="Q45" s="5"/>
      <c r="R45" s="5"/>
    </row>
    <row r="46" spans="1:18" ht="31.2" x14ac:dyDescent="0.6">
      <c r="A46" s="5"/>
      <c r="B46" s="7" t="s">
        <v>68</v>
      </c>
      <c r="C46" s="5"/>
      <c r="D46" s="6">
        <v>525000</v>
      </c>
      <c r="E46" s="5"/>
      <c r="F46" s="6"/>
      <c r="G46" s="5"/>
      <c r="H46" s="6"/>
      <c r="I46" s="5"/>
      <c r="K46" s="5"/>
      <c r="L46" s="5"/>
      <c r="M46" s="5"/>
      <c r="N46" s="6"/>
      <c r="O46" s="5"/>
      <c r="P46" s="5"/>
      <c r="Q46" s="5"/>
      <c r="R46" s="5"/>
    </row>
    <row r="47" spans="1:18" ht="31.2" x14ac:dyDescent="0.6">
      <c r="A47" s="5"/>
      <c r="B47" s="5" t="s">
        <v>69</v>
      </c>
      <c r="C47" s="5" t="s">
        <v>216</v>
      </c>
      <c r="D47" s="6"/>
      <c r="E47" s="5"/>
      <c r="F47" s="6" t="s">
        <v>209</v>
      </c>
      <c r="G47" s="5"/>
      <c r="H47" s="6"/>
      <c r="I47" s="5"/>
      <c r="K47" s="5"/>
      <c r="L47" s="5"/>
      <c r="M47" s="5"/>
      <c r="N47" s="6"/>
      <c r="O47" s="5"/>
      <c r="P47" s="5"/>
      <c r="Q47" s="5"/>
      <c r="R47" s="5"/>
    </row>
    <row r="48" spans="1:18" ht="31.2" x14ac:dyDescent="0.6">
      <c r="A48" s="5"/>
      <c r="B48" s="5" t="s">
        <v>215</v>
      </c>
      <c r="C48" s="5"/>
      <c r="D48" s="6"/>
      <c r="E48" s="5"/>
      <c r="F48" s="6"/>
      <c r="G48" s="5"/>
      <c r="H48" s="6"/>
      <c r="I48" s="5"/>
      <c r="J48" s="6"/>
      <c r="K48" s="5"/>
      <c r="L48" s="5"/>
      <c r="M48" s="5"/>
      <c r="N48" s="6"/>
      <c r="O48" s="5"/>
      <c r="P48" s="5"/>
      <c r="Q48" s="5"/>
      <c r="R48" s="5"/>
    </row>
    <row r="49" spans="1:18" ht="31.2" x14ac:dyDescent="0.6">
      <c r="A49" s="5"/>
      <c r="B49" s="5"/>
      <c r="C49" s="5"/>
      <c r="D49" s="6"/>
      <c r="K49" s="5"/>
      <c r="L49" s="20"/>
      <c r="M49" s="21"/>
      <c r="N49" s="6"/>
      <c r="O49" s="5"/>
      <c r="P49" s="5"/>
      <c r="Q49" s="5"/>
      <c r="R49" s="5"/>
    </row>
    <row r="50" spans="1:18" ht="31.2" x14ac:dyDescent="0.6">
      <c r="A50" s="5"/>
      <c r="K50" s="5"/>
      <c r="L50" s="5"/>
      <c r="M50" s="5"/>
      <c r="N50" s="6"/>
      <c r="O50" s="5"/>
      <c r="P50" s="5"/>
      <c r="Q50" s="5"/>
      <c r="R50" s="5"/>
    </row>
    <row r="51" spans="1:18" ht="31.2" x14ac:dyDescent="0.6">
      <c r="A51" s="5"/>
      <c r="B51" s="19"/>
      <c r="C51" s="19"/>
      <c r="D51" s="19"/>
      <c r="E51" s="5"/>
      <c r="F51" s="6"/>
      <c r="G51" s="5"/>
      <c r="H51" s="6"/>
      <c r="I51" s="5"/>
      <c r="J51" s="6"/>
      <c r="K51" s="5"/>
      <c r="L51" s="5"/>
      <c r="M51" s="5"/>
      <c r="N51" s="6"/>
      <c r="O51" s="5"/>
      <c r="P51" s="5"/>
      <c r="Q51" s="5"/>
      <c r="R51" s="5"/>
    </row>
    <row r="52" spans="1:18" ht="31.2" x14ac:dyDescent="0.6">
      <c r="A52" s="5"/>
      <c r="B52" s="19" t="s">
        <v>55</v>
      </c>
      <c r="C52" s="5"/>
      <c r="D52" s="19" t="s">
        <v>231</v>
      </c>
      <c r="E52" s="5"/>
      <c r="F52" s="8"/>
      <c r="G52" s="5"/>
      <c r="H52" s="8"/>
      <c r="I52" s="5"/>
      <c r="K52" s="5"/>
      <c r="L52" s="5"/>
      <c r="M52" s="5"/>
      <c r="N52" s="6"/>
      <c r="O52" s="5"/>
      <c r="P52" s="5"/>
      <c r="Q52" s="5"/>
      <c r="R52" s="5"/>
    </row>
    <row r="53" spans="1:18" ht="31.2" x14ac:dyDescent="0.6">
      <c r="A53" s="5"/>
      <c r="B53" s="5"/>
      <c r="C53" s="5"/>
      <c r="D53" s="5"/>
      <c r="E53" s="5"/>
      <c r="F53" s="6"/>
      <c r="G53" s="5"/>
      <c r="H53" s="6"/>
      <c r="I53" s="5"/>
      <c r="K53" s="5"/>
      <c r="L53" s="5"/>
      <c r="M53" s="5"/>
      <c r="N53" s="6"/>
      <c r="O53" s="5"/>
      <c r="P53" s="5"/>
      <c r="Q53" s="5"/>
      <c r="R53" s="5"/>
    </row>
    <row r="54" spans="1:18" ht="31.2" x14ac:dyDescent="0.6">
      <c r="A54" s="5"/>
      <c r="B54" s="5"/>
      <c r="C54" s="5"/>
      <c r="D54" s="8" t="s">
        <v>118</v>
      </c>
      <c r="E54" s="5"/>
      <c r="F54" s="8" t="s">
        <v>54</v>
      </c>
      <c r="G54" s="5"/>
      <c r="H54" s="6"/>
      <c r="I54" s="5"/>
      <c r="K54" s="5"/>
      <c r="L54" s="5"/>
      <c r="M54" s="5"/>
      <c r="N54" s="6"/>
      <c r="O54" s="5"/>
      <c r="P54" s="5"/>
      <c r="Q54" s="5"/>
      <c r="R54" s="5"/>
    </row>
    <row r="55" spans="1:18" ht="31.2" x14ac:dyDescent="0.6">
      <c r="A55" s="5"/>
      <c r="B55" s="7" t="s">
        <v>66</v>
      </c>
      <c r="C55" s="5"/>
      <c r="D55" s="6">
        <v>802810</v>
      </c>
      <c r="E55" s="5"/>
      <c r="F55" s="6"/>
      <c r="G55" s="5"/>
      <c r="H55" s="6"/>
      <c r="I55" s="5"/>
      <c r="K55" s="5"/>
      <c r="L55" s="5"/>
      <c r="M55" s="5"/>
      <c r="N55" s="6"/>
      <c r="O55" s="5"/>
      <c r="P55" s="5"/>
      <c r="Q55" s="5"/>
      <c r="R55" s="5"/>
    </row>
    <row r="56" spans="1:18" ht="31.2" x14ac:dyDescent="0.6">
      <c r="A56" s="5"/>
      <c r="B56" s="7" t="s">
        <v>67</v>
      </c>
      <c r="C56" s="5"/>
      <c r="D56" s="6">
        <v>315900</v>
      </c>
      <c r="E56" s="5"/>
      <c r="F56" s="6"/>
      <c r="G56" s="5"/>
      <c r="H56" s="6"/>
      <c r="I56" s="5"/>
      <c r="K56" s="5"/>
      <c r="L56" s="5"/>
      <c r="M56" s="5"/>
      <c r="N56" s="6"/>
      <c r="O56" s="5"/>
      <c r="P56" s="5"/>
      <c r="Q56" s="5"/>
      <c r="R56" s="5"/>
    </row>
    <row r="57" spans="1:18" ht="31.2" x14ac:dyDescent="0.6">
      <c r="A57" s="5"/>
      <c r="B57" s="7" t="s">
        <v>97</v>
      </c>
      <c r="C57" s="5"/>
      <c r="D57" s="6">
        <v>11910</v>
      </c>
      <c r="E57" s="5"/>
      <c r="F57" s="6" t="s">
        <v>207</v>
      </c>
      <c r="G57" s="5"/>
      <c r="H57" s="6" t="s">
        <v>214</v>
      </c>
      <c r="I57" s="5"/>
      <c r="K57" s="5"/>
      <c r="L57" s="5"/>
      <c r="M57" s="5"/>
      <c r="N57" s="6"/>
      <c r="O57" s="5"/>
      <c r="P57" s="5"/>
      <c r="Q57" s="5"/>
      <c r="R57" s="5"/>
    </row>
    <row r="58" spans="1:18" ht="31.2" x14ac:dyDescent="0.6">
      <c r="A58" s="5"/>
      <c r="B58" s="7" t="s">
        <v>68</v>
      </c>
      <c r="C58" s="5"/>
      <c r="D58" s="6">
        <v>475000</v>
      </c>
      <c r="E58" s="5"/>
      <c r="F58" s="6"/>
      <c r="G58" s="5"/>
      <c r="H58" s="6"/>
      <c r="I58" s="5"/>
      <c r="K58" s="5"/>
      <c r="L58" s="5"/>
      <c r="M58" s="5"/>
      <c r="N58" s="6"/>
      <c r="O58" s="5"/>
      <c r="P58" s="5"/>
      <c r="Q58" s="5"/>
      <c r="R58" s="5"/>
    </row>
    <row r="59" spans="1:18" ht="31.2" x14ac:dyDescent="0.6">
      <c r="A59" s="5"/>
      <c r="B59" s="5" t="s">
        <v>69</v>
      </c>
      <c r="C59" s="5" t="s">
        <v>216</v>
      </c>
      <c r="D59" s="6"/>
      <c r="E59" s="5"/>
      <c r="F59" s="6" t="s">
        <v>209</v>
      </c>
      <c r="G59" s="5"/>
      <c r="H59" s="6"/>
      <c r="I59" s="5"/>
      <c r="K59" s="5"/>
      <c r="L59" s="5"/>
      <c r="M59" s="5"/>
      <c r="N59" s="6"/>
      <c r="O59" s="5"/>
      <c r="P59" s="5"/>
      <c r="Q59" s="5"/>
      <c r="R59" s="5"/>
    </row>
    <row r="60" spans="1:18" ht="31.2" x14ac:dyDescent="0.6">
      <c r="A60" s="5"/>
      <c r="B60" s="5" t="s">
        <v>215</v>
      </c>
      <c r="C60" s="5"/>
      <c r="D60" s="6"/>
      <c r="E60" s="5"/>
      <c r="F60" s="6"/>
      <c r="G60" s="5"/>
      <c r="H60" s="6"/>
      <c r="I60" s="5"/>
      <c r="J60" s="6"/>
      <c r="K60" s="5"/>
      <c r="L60" s="5"/>
      <c r="M60" s="5"/>
      <c r="N60" s="6"/>
      <c r="O60" s="5"/>
      <c r="P60" s="5"/>
      <c r="Q60" s="5"/>
      <c r="R60" s="5"/>
    </row>
    <row r="61" spans="1:18" ht="31.2" x14ac:dyDescent="0.6">
      <c r="A61" s="5"/>
      <c r="B61" s="5"/>
      <c r="C61" s="5"/>
      <c r="D61" s="6"/>
      <c r="K61" s="5"/>
      <c r="L61" s="20"/>
      <c r="M61" s="5"/>
      <c r="N61" s="6"/>
      <c r="O61" s="5"/>
      <c r="P61" s="5"/>
      <c r="Q61" s="5"/>
      <c r="R61" s="5"/>
    </row>
    <row r="62" spans="1:18" ht="31.2" x14ac:dyDescent="0.6">
      <c r="A62" s="5"/>
      <c r="B62" s="7"/>
      <c r="C62" s="5"/>
      <c r="D62" s="5"/>
      <c r="E62" s="5"/>
      <c r="F62" s="6"/>
      <c r="G62" s="5"/>
      <c r="H62" s="6"/>
      <c r="I62" s="5"/>
      <c r="J62" s="6"/>
      <c r="K62" s="5"/>
      <c r="L62" s="5"/>
      <c r="M62" s="5"/>
      <c r="N62" s="6"/>
      <c r="O62" s="5"/>
      <c r="P62" s="5"/>
      <c r="Q62" s="5"/>
      <c r="R62" s="5"/>
    </row>
    <row r="63" spans="1:18" ht="31.2" x14ac:dyDescent="0.6">
      <c r="A63" s="5"/>
      <c r="B63" s="7"/>
      <c r="C63" s="5"/>
      <c r="D63" s="5"/>
      <c r="E63" s="5"/>
      <c r="F63" s="6"/>
      <c r="G63" s="5"/>
      <c r="H63" s="6"/>
      <c r="I63" s="5"/>
      <c r="J63" s="6"/>
      <c r="K63" s="5"/>
      <c r="L63" s="20"/>
      <c r="M63" s="21"/>
      <c r="N63" s="6"/>
      <c r="O63" s="5"/>
      <c r="P63" s="5"/>
      <c r="Q63" s="5"/>
      <c r="R63" s="5"/>
    </row>
    <row r="64" spans="1:18" ht="31.2" x14ac:dyDescent="0.6">
      <c r="A64" s="5"/>
      <c r="B64" s="7"/>
      <c r="C64" s="5"/>
      <c r="D64" s="5"/>
      <c r="E64" s="5"/>
      <c r="F64" s="6"/>
      <c r="G64" s="5"/>
      <c r="H64" s="6"/>
      <c r="I64" s="5"/>
      <c r="J64" s="6"/>
      <c r="K64" s="5"/>
      <c r="L64" s="5"/>
      <c r="M64" s="5"/>
      <c r="N64" s="6"/>
      <c r="O64" s="5"/>
      <c r="P64" s="5"/>
      <c r="Q64" s="5"/>
      <c r="R64" s="5"/>
    </row>
    <row r="65" spans="1:18" ht="31.2" x14ac:dyDescent="0.6">
      <c r="A65" s="5"/>
      <c r="B65" s="5"/>
      <c r="C65" s="5"/>
      <c r="D65" s="5"/>
      <c r="E65" s="5"/>
      <c r="F65" s="6"/>
      <c r="G65" s="5"/>
      <c r="H65" s="6"/>
      <c r="I65" s="5"/>
      <c r="J65" s="6"/>
      <c r="K65" s="5"/>
      <c r="L65" s="5"/>
      <c r="M65" s="5"/>
      <c r="N65" s="6"/>
      <c r="O65" s="5"/>
      <c r="P65" s="5"/>
      <c r="Q65" s="5"/>
      <c r="R65" s="5"/>
    </row>
    <row r="66" spans="1:18" ht="31.2" x14ac:dyDescent="0.6">
      <c r="A66" s="5"/>
      <c r="B66" s="5"/>
      <c r="C66" s="5"/>
      <c r="D66" s="5"/>
      <c r="E66" s="5"/>
      <c r="F66" s="6"/>
      <c r="G66" s="5"/>
      <c r="H66" s="6"/>
      <c r="I66" s="5"/>
      <c r="J66" s="6"/>
      <c r="K66" s="5"/>
      <c r="L66" s="5"/>
      <c r="M66" s="5"/>
      <c r="N66" s="6"/>
      <c r="O66" s="5"/>
      <c r="P66" s="5"/>
      <c r="Q66" s="5"/>
      <c r="R66" s="5"/>
    </row>
    <row r="67" spans="1:18" ht="31.2" x14ac:dyDescent="0.6">
      <c r="A67" s="5"/>
      <c r="B67" s="5"/>
      <c r="C67" s="5"/>
      <c r="D67" s="5"/>
      <c r="E67" s="5"/>
      <c r="F67" s="6"/>
      <c r="G67" s="5"/>
      <c r="H67" s="6"/>
      <c r="I67" s="5"/>
      <c r="J67" s="6"/>
      <c r="K67" s="5"/>
      <c r="L67" s="5"/>
      <c r="M67" s="5"/>
      <c r="N67" s="6"/>
      <c r="O67" s="5"/>
      <c r="P67" s="5"/>
      <c r="Q67" s="5"/>
      <c r="R67" s="5"/>
    </row>
    <row r="68" spans="1:18" ht="31.2" x14ac:dyDescent="0.6">
      <c r="A68" s="5"/>
      <c r="B68" s="5"/>
      <c r="C68" s="5"/>
      <c r="D68" s="5"/>
      <c r="E68" s="5"/>
      <c r="F68" s="6"/>
      <c r="G68" s="5"/>
      <c r="H68" s="6"/>
      <c r="I68" s="5"/>
      <c r="J68" s="6"/>
      <c r="K68" s="5"/>
      <c r="L68" s="5"/>
      <c r="M68" s="5"/>
      <c r="N68" s="6"/>
      <c r="O68" s="5"/>
      <c r="P68" s="5"/>
      <c r="Q68" s="5"/>
      <c r="R68" s="5"/>
    </row>
    <row r="69" spans="1:18" ht="31.2" x14ac:dyDescent="0.6">
      <c r="A69" s="5"/>
      <c r="B69" s="5"/>
      <c r="C69" s="5"/>
      <c r="D69" s="6"/>
      <c r="E69" s="5"/>
      <c r="F69" s="6"/>
      <c r="G69" s="5"/>
      <c r="H69" s="6"/>
      <c r="I69" s="5"/>
      <c r="J69" s="6"/>
      <c r="K69" s="5"/>
      <c r="L69" s="6"/>
      <c r="M69" s="5"/>
      <c r="N69" s="6"/>
      <c r="O69" s="5"/>
      <c r="P69" s="5"/>
      <c r="Q69" s="5"/>
      <c r="R69" s="5"/>
    </row>
    <row r="70" spans="1:18" ht="31.2" x14ac:dyDescent="0.6">
      <c r="A70" s="5"/>
      <c r="B70" s="5"/>
      <c r="C70" s="5"/>
      <c r="D70" s="6"/>
      <c r="E70" s="5"/>
      <c r="F70" s="6"/>
      <c r="G70" s="5"/>
      <c r="H70" s="6"/>
      <c r="I70" s="5"/>
      <c r="J70" s="6"/>
      <c r="K70" s="5"/>
      <c r="L70" s="6"/>
      <c r="M70" s="5"/>
      <c r="N70" s="6"/>
      <c r="O70" s="5"/>
      <c r="P70" s="5"/>
      <c r="Q70" s="5"/>
      <c r="R70" s="5"/>
    </row>
    <row r="71" spans="1:18" ht="31.2" x14ac:dyDescent="0.6">
      <c r="A71" s="5"/>
      <c r="B71" s="5"/>
      <c r="C71" s="5"/>
      <c r="D71" s="6"/>
      <c r="E71" s="5"/>
      <c r="F71" s="6"/>
      <c r="G71" s="5"/>
      <c r="H71" s="6"/>
      <c r="I71" s="5"/>
      <c r="J71" s="6"/>
      <c r="K71" s="5"/>
      <c r="L71" s="6"/>
      <c r="M71" s="5"/>
      <c r="N71" s="6"/>
      <c r="O71" s="5"/>
      <c r="P71" s="5"/>
      <c r="Q71" s="5"/>
      <c r="R71" s="5"/>
    </row>
    <row r="72" spans="1:18" ht="31.2" x14ac:dyDescent="0.6">
      <c r="A72" s="5"/>
      <c r="B72" s="5"/>
      <c r="C72" s="5"/>
      <c r="D72" s="6"/>
      <c r="E72" s="5"/>
      <c r="F72" s="6"/>
      <c r="G72" s="5"/>
      <c r="H72" s="6"/>
      <c r="I72" s="5"/>
      <c r="J72" s="6"/>
      <c r="K72" s="5"/>
      <c r="L72" s="6"/>
      <c r="M72" s="5"/>
      <c r="N72" s="6"/>
      <c r="O72" s="5"/>
      <c r="P72" s="5"/>
      <c r="Q72" s="5"/>
      <c r="R72" s="5"/>
    </row>
    <row r="73" spans="1:18" ht="31.2" x14ac:dyDescent="0.6">
      <c r="A73" s="5"/>
      <c r="B73" s="5"/>
      <c r="C73" s="5"/>
      <c r="D73" s="6"/>
      <c r="E73" s="5"/>
      <c r="F73" s="6"/>
      <c r="G73" s="5"/>
      <c r="H73" s="6"/>
      <c r="I73" s="5"/>
      <c r="J73" s="6"/>
      <c r="K73" s="5"/>
      <c r="L73" s="6"/>
      <c r="M73" s="5"/>
      <c r="N73" s="6"/>
      <c r="O73" s="5"/>
      <c r="P73" s="5"/>
      <c r="Q73" s="5"/>
      <c r="R73" s="5"/>
    </row>
    <row r="74" spans="1:18" ht="31.2" x14ac:dyDescent="0.6">
      <c r="A74" s="5"/>
      <c r="B74" s="5"/>
      <c r="C74" s="5"/>
      <c r="D74" s="6"/>
      <c r="E74" s="5"/>
      <c r="F74" s="6"/>
      <c r="G74" s="5"/>
      <c r="H74" s="6"/>
      <c r="I74" s="5"/>
      <c r="J74" s="6"/>
      <c r="K74" s="5"/>
      <c r="L74" s="6"/>
      <c r="M74" s="5"/>
      <c r="N74" s="6"/>
      <c r="O74" s="5"/>
      <c r="P74" s="5"/>
      <c r="Q74" s="5"/>
      <c r="R74" s="5"/>
    </row>
    <row r="75" spans="1:18" ht="31.2" x14ac:dyDescent="0.6">
      <c r="A75" s="5"/>
      <c r="B75" s="5"/>
      <c r="C75" s="5"/>
      <c r="D75" s="6"/>
      <c r="E75" s="5"/>
      <c r="F75" s="6"/>
      <c r="G75" s="5"/>
      <c r="H75" s="6"/>
      <c r="I75" s="5"/>
      <c r="J75" s="6"/>
      <c r="K75" s="5"/>
      <c r="L75" s="6"/>
      <c r="M75" s="5"/>
      <c r="N75" s="6"/>
      <c r="O75" s="5"/>
      <c r="P75" s="5"/>
      <c r="Q75" s="5"/>
      <c r="R75" s="5"/>
    </row>
    <row r="76" spans="1:18" ht="31.2" x14ac:dyDescent="0.6">
      <c r="A76" s="5"/>
      <c r="B76" s="5"/>
      <c r="C76" s="5"/>
      <c r="D76" s="6"/>
      <c r="E76" s="5"/>
      <c r="F76" s="6"/>
      <c r="G76" s="5"/>
      <c r="H76" s="6"/>
      <c r="I76" s="5"/>
      <c r="J76" s="6"/>
      <c r="K76" s="5"/>
      <c r="L76" s="6"/>
      <c r="M76" s="5"/>
      <c r="N76" s="6"/>
      <c r="O76" s="5"/>
      <c r="P76" s="5"/>
      <c r="Q76" s="5"/>
      <c r="R76" s="5"/>
    </row>
    <row r="77" spans="1:18" ht="31.2" x14ac:dyDescent="0.6">
      <c r="A77" s="5"/>
      <c r="B77" s="5"/>
      <c r="C77" s="5"/>
      <c r="D77" s="6"/>
      <c r="E77" s="5"/>
      <c r="F77" s="6"/>
      <c r="G77" s="5"/>
      <c r="H77" s="6"/>
      <c r="I77" s="5"/>
      <c r="J77" s="6"/>
      <c r="K77" s="5"/>
      <c r="L77" s="6"/>
      <c r="M77" s="5"/>
      <c r="N77" s="6"/>
      <c r="O77" s="5"/>
      <c r="P77" s="5"/>
      <c r="Q77" s="5"/>
      <c r="R77" s="5"/>
    </row>
    <row r="78" spans="1:18" ht="31.2" x14ac:dyDescent="0.6">
      <c r="A78" s="5"/>
      <c r="B78" s="5"/>
      <c r="C78" s="5"/>
      <c r="D78" s="6"/>
      <c r="E78" s="5"/>
      <c r="F78" s="6"/>
      <c r="G78" s="5"/>
      <c r="H78" s="6"/>
      <c r="I78" s="5"/>
      <c r="J78" s="6"/>
      <c r="K78" s="5"/>
      <c r="L78" s="6"/>
      <c r="M78" s="5"/>
      <c r="N78" s="6"/>
      <c r="O78" s="5"/>
      <c r="P78" s="5"/>
      <c r="Q78" s="5"/>
      <c r="R78" s="5"/>
    </row>
    <row r="79" spans="1:18" ht="31.2" x14ac:dyDescent="0.6">
      <c r="A79" s="5"/>
      <c r="B79" s="5"/>
      <c r="C79" s="5"/>
      <c r="D79" s="6"/>
      <c r="E79" s="5"/>
      <c r="F79" s="6"/>
      <c r="G79" s="5"/>
      <c r="H79" s="6"/>
      <c r="I79" s="5"/>
      <c r="J79" s="6"/>
      <c r="K79" s="5"/>
      <c r="L79" s="6"/>
      <c r="M79" s="5"/>
      <c r="N79" s="6"/>
      <c r="O79" s="5"/>
      <c r="P79" s="5"/>
      <c r="Q79" s="5"/>
      <c r="R79" s="5"/>
    </row>
    <row r="80" spans="1:18" ht="31.2" x14ac:dyDescent="0.6">
      <c r="A80" s="5"/>
      <c r="B80" s="5"/>
      <c r="C80" s="5"/>
      <c r="D80" s="6"/>
      <c r="E80" s="5"/>
      <c r="F80" s="6"/>
      <c r="G80" s="5"/>
      <c r="H80" s="6"/>
      <c r="I80" s="5"/>
      <c r="J80" s="6"/>
      <c r="K80" s="5"/>
      <c r="L80" s="6"/>
      <c r="M80" s="5"/>
      <c r="N80" s="6"/>
      <c r="O80" s="5"/>
      <c r="P80" s="5"/>
      <c r="Q80" s="5"/>
      <c r="R80" s="5"/>
    </row>
    <row r="81" spans="1:18" ht="31.2" x14ac:dyDescent="0.6">
      <c r="A81" s="5"/>
      <c r="B81" s="5"/>
      <c r="C81" s="5"/>
      <c r="D81" s="6"/>
      <c r="E81" s="5"/>
      <c r="F81" s="6"/>
      <c r="G81" s="5"/>
      <c r="H81" s="6"/>
      <c r="I81" s="5"/>
      <c r="J81" s="6"/>
      <c r="K81" s="5"/>
      <c r="L81" s="6"/>
      <c r="M81" s="5"/>
      <c r="N81" s="6"/>
      <c r="O81" s="5"/>
      <c r="P81" s="5"/>
      <c r="Q81" s="5"/>
      <c r="R81" s="5"/>
    </row>
    <row r="82" spans="1:18" ht="31.2" x14ac:dyDescent="0.6">
      <c r="A82" s="5"/>
      <c r="B82" s="5"/>
      <c r="C82" s="5"/>
      <c r="D82" s="6"/>
      <c r="E82" s="5"/>
      <c r="F82" s="6"/>
      <c r="G82" s="5"/>
      <c r="H82" s="6"/>
      <c r="I82" s="5"/>
      <c r="J82" s="6"/>
      <c r="K82" s="5"/>
      <c r="L82" s="6"/>
      <c r="M82" s="5"/>
      <c r="N82" s="6"/>
      <c r="O82" s="5"/>
      <c r="P82" s="5"/>
      <c r="Q82" s="5"/>
      <c r="R82" s="5"/>
    </row>
  </sheetData>
  <pageMargins left="0.7" right="0.7" top="0.75" bottom="0.75" header="0.3" footer="0.3"/>
  <pageSetup paperSize="8" scale="2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7DE71-277B-4026-A20A-BAAB4F731336}">
  <dimension ref="B2:C24"/>
  <sheetViews>
    <sheetView workbookViewId="0">
      <selection activeCell="D5" sqref="D5"/>
    </sheetView>
  </sheetViews>
  <sheetFormatPr defaultRowHeight="14.4" x14ac:dyDescent="0.3"/>
  <cols>
    <col min="2" max="2" width="35.33203125" bestFit="1" customWidth="1"/>
    <col min="3" max="3" width="9.33203125" bestFit="1" customWidth="1"/>
  </cols>
  <sheetData>
    <row r="2" spans="2:3" x14ac:dyDescent="0.3">
      <c r="B2" s="1" t="s">
        <v>130</v>
      </c>
      <c r="C2" s="1"/>
    </row>
    <row r="3" spans="2:3" x14ac:dyDescent="0.3">
      <c r="B3" s="1"/>
      <c r="C3" s="1"/>
    </row>
    <row r="4" spans="2:3" x14ac:dyDescent="0.3">
      <c r="B4" s="1"/>
      <c r="C4" s="1"/>
    </row>
    <row r="5" spans="2:3" x14ac:dyDescent="0.3">
      <c r="B5" s="1"/>
      <c r="C5" s="1" t="s">
        <v>131</v>
      </c>
    </row>
    <row r="6" spans="2:3" x14ac:dyDescent="0.3">
      <c r="B6" s="1"/>
      <c r="C6" s="1"/>
    </row>
    <row r="7" spans="2:3" x14ac:dyDescent="0.3">
      <c r="B7" s="1"/>
      <c r="C7" s="1"/>
    </row>
    <row r="8" spans="2:3" x14ac:dyDescent="0.3">
      <c r="B8" s="1"/>
      <c r="C8" s="1"/>
    </row>
    <row r="9" spans="2:3" x14ac:dyDescent="0.3">
      <c r="B9" s="1"/>
      <c r="C9" s="1"/>
    </row>
    <row r="10" spans="2:3" x14ac:dyDescent="0.3">
      <c r="B10" s="1"/>
      <c r="C10" s="1"/>
    </row>
    <row r="13" spans="2:3" x14ac:dyDescent="0.3">
      <c r="B13" s="1"/>
      <c r="C13" s="1"/>
    </row>
    <row r="15" spans="2:3" x14ac:dyDescent="0.3">
      <c r="B15" s="1"/>
      <c r="C15" s="1"/>
    </row>
    <row r="16" spans="2:3" x14ac:dyDescent="0.3">
      <c r="B16" s="1"/>
      <c r="C16" s="1"/>
    </row>
    <row r="22" spans="2:3" x14ac:dyDescent="0.3">
      <c r="B22" s="1"/>
      <c r="C22" s="1"/>
    </row>
    <row r="23" spans="2:3" x14ac:dyDescent="0.3">
      <c r="B23" s="1"/>
      <c r="C23" s="1"/>
    </row>
    <row r="24" spans="2:3" x14ac:dyDescent="0.3">
      <c r="B24" s="1"/>
      <c r="C24" s="1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21110bf-5686-434f-adbf-fb38aa98d589">
      <Terms xmlns="http://schemas.microsoft.com/office/infopath/2007/PartnerControls"/>
    </lcf76f155ced4ddcb4097134ff3c332f>
    <TaxCatchAll xmlns="3be98cc9-0ee2-47de-90b8-8e6b491ca67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0D4C10DE048A46A870792F40054649" ma:contentTypeVersion="13" ma:contentTypeDescription="Create a new document." ma:contentTypeScope="" ma:versionID="3b82fa0c8c98a3281a937c9bfd182ad4">
  <xsd:schema xmlns:xsd="http://www.w3.org/2001/XMLSchema" xmlns:xs="http://www.w3.org/2001/XMLSchema" xmlns:p="http://schemas.microsoft.com/office/2006/metadata/properties" xmlns:ns2="121110bf-5686-434f-adbf-fb38aa98d589" xmlns:ns3="3be98cc9-0ee2-47de-90b8-8e6b491ca679" targetNamespace="http://schemas.microsoft.com/office/2006/metadata/properties" ma:root="true" ma:fieldsID="43c3119632abd2d50e7f5dde6785e2cb" ns2:_="" ns3:_="">
    <xsd:import namespace="121110bf-5686-434f-adbf-fb38aa98d589"/>
    <xsd:import namespace="3be98cc9-0ee2-47de-90b8-8e6b491ca67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110bf-5686-434f-adbf-fb38aa98d5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1304ca6-b219-41c4-bde2-20c56f305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98cc9-0ee2-47de-90b8-8e6b491ca67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8fb2aa40-57c6-4eff-9164-f0662bf27a11}" ma:internalName="TaxCatchAll" ma:showField="CatchAllData" ma:web="3be98cc9-0ee2-47de-90b8-8e6b491ca67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707FF6-9416-4257-BBA9-1B87678C0415}">
  <ds:schemaRefs>
    <ds:schemaRef ds:uri="http://schemas.microsoft.com/office/2006/metadata/properties"/>
    <ds:schemaRef ds:uri="http://schemas.microsoft.com/office/infopath/2007/PartnerControls"/>
    <ds:schemaRef ds:uri="121110bf-5686-434f-adbf-fb38aa98d589"/>
    <ds:schemaRef ds:uri="3be98cc9-0ee2-47de-90b8-8e6b491ca679"/>
    <ds:schemaRef ds:uri="fd100fe7-ea2f-44d8-a37e-2e2541dc0e4a"/>
    <ds:schemaRef ds:uri="5786ac1c-b04b-49db-a942-84733af7ae1b"/>
  </ds:schemaRefs>
</ds:datastoreItem>
</file>

<file path=customXml/itemProps2.xml><?xml version="1.0" encoding="utf-8"?>
<ds:datastoreItem xmlns:ds="http://schemas.openxmlformats.org/officeDocument/2006/customXml" ds:itemID="{DEF011DE-2723-4730-A65E-9B581C97E5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1110bf-5686-434f-adbf-fb38aa98d589"/>
    <ds:schemaRef ds:uri="3be98cc9-0ee2-47de-90b8-8e6b491ca6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3C2DE-1B35-4A1B-A822-A8261F8D87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Budget 2025-2026 draft </vt:lpstr>
      <vt:lpstr>MOVEMENT IN RESERVES</vt:lpstr>
      <vt:lpstr>INCOME</vt:lpstr>
      <vt:lpstr>notes for 25-26 budget</vt:lpstr>
      <vt:lpstr>'Budget 2025-2026 draft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Usher</dc:creator>
  <cp:lastModifiedBy>Hannah Usher</cp:lastModifiedBy>
  <cp:lastPrinted>2025-12-17T14:12:32Z</cp:lastPrinted>
  <dcterms:created xsi:type="dcterms:W3CDTF">2024-10-03T13:24:05Z</dcterms:created>
  <dcterms:modified xsi:type="dcterms:W3CDTF">2025-12-17T14:28:49Z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0x010100DC0D4C10DE048A46A870792F40054649</vt:lpwstr>
  </property>
  <property fmtid="{D5CDD505-2E9C-101B-9397-08002B2CF9AE}" pid="3" name="MediaServiceImageTags">
    <vt:lpwstr/>
  </property>
</Properties>
</file>